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7F01FBC6-1EFF-4E86-B4BC-37909235B971}" xr6:coauthVersionLast="47" xr6:coauthVersionMax="47" xr10:uidLastSave="{00000000-0000-0000-0000-000000000000}"/>
  <bookViews>
    <workbookView xWindow="14715" yWindow="210" windowWidth="13665" windowHeight="15375" xr2:uid="{00000000-000D-0000-FFFF-FFFF00000000}"/>
  </bookViews>
  <sheets>
    <sheet name="12б" sheetId="2" r:id="rId1"/>
    <sheet name="Лист1" sheetId="1" state="hidden" r:id="rId2"/>
    <sheet name="стр.1_5" sheetId="3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\a">#REF!</definedName>
    <definedName name="\m">#REF!</definedName>
    <definedName name="\n">#REF!</definedName>
    <definedName name="\o">#REF!</definedName>
    <definedName name="_r">[0]!_r</definedName>
    <definedName name="_SP1">[1]FES!#REF!</definedName>
    <definedName name="_SP10">[1]FES!#REF!</definedName>
    <definedName name="_SP11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CompOt">[0]!CompOt</definedName>
    <definedName name="CompRas">[0]!CompRas</definedName>
    <definedName name="ew">[0]!ew</definedName>
    <definedName name="fg">[0]!fg</definedName>
    <definedName name="god">[2]Титульный!$M$5</definedName>
    <definedName name="Helper_ТЭС_Котельные">[3]Справочники!$A$2:$A$4,[3]Справочники!$A$16:$A$18</definedName>
    <definedName name="org">[2]Титульный!$F$10</definedName>
    <definedName name="P1_ESO_PROT" hidden="1">#REF!,#REF!,#REF!,#REF!,#REF!,#REF!,#REF!,#REF!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#REF!,#REF!,#REF!,#REF!,#REF!,#REF!,#REF!,#REF!</definedName>
    <definedName name="P1_T17?L4">'[3]29'!$J$18:$J$25,'[3]29'!$G$18:$G$25,'[3]29'!$G$35:$G$42,'[3]29'!$J$35:$J$42,'[3]29'!$G$60,'[3]29'!$J$60,'[3]29'!$M$60,'[3]29'!$P$60,'[3]29'!$P$18:$P$25,'[3]29'!$G$9:$G$16</definedName>
    <definedName name="P1_T17?unit?РУБ.ГКАЛ">'[3]29'!$F$44:$F$51,'[3]29'!$I$44:$I$51,'[3]29'!$L$44:$L$51,'[3]29'!$F$18:$F$25,'[3]29'!$I$60,'[3]29'!$L$60,'[3]29'!$O$60,'[3]29'!$F$60,'[3]29'!$F$9:$F$16,'[3]29'!$I$9:$I$16</definedName>
    <definedName name="P1_T17?unit?ТГКАЛ">'[3]29'!$M$18:$M$25,'[3]29'!$J$18:$J$25,'[3]29'!$G$18:$G$25,'[3]29'!$G$35:$G$42,'[3]29'!$J$35:$J$42,'[3]29'!$G$60,'[3]29'!$J$60,'[3]29'!$M$60,'[3]29'!$P$60,'[3]29'!$G$9:$G$16</definedName>
    <definedName name="P1_T17_Protection">'[3]29'!$O$47:$P$51,'[3]29'!$L$47:$M$51,'[3]29'!$L$53:$M$53,'[3]29'!$L$55:$M$59,'[3]29'!$O$53:$P$53,'[3]29'!$O$55:$P$59,'[3]29'!$F$12:$G$16,'[3]29'!$F$10:$G$10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21_Protection">'[3]21'!$O$31:$S$33,'[3]21'!$E$11,'[3]21'!$G$11:$K$11,'[3]21'!$M$11,'[3]21'!$O$11:$S$11,'[3]21'!$E$14:$E$16,'[3]21'!$G$14:$K$16,'[3]21'!$M$14:$M$16,'[3]21'!$O$14:$S$16</definedName>
    <definedName name="P1_T23_Protection">'[3]23'!$F$9:$J$25,'[3]23'!$O$9:$P$25,'[3]23'!$A$32:$A$34,'[3]23'!$F$32:$J$34,'[3]23'!$O$32:$P$34,'[3]23'!$A$37:$A$53,'[3]23'!$F$37:$J$53,'[3]23'!$O$37:$P$53</definedName>
    <definedName name="P1_T25_protection">'[3]25'!$G$8:$J$21,'[3]25'!$G$24:$J$28,'[3]25'!$G$30:$J$33,'[3]25'!$G$35:$J$37,'[3]25'!$G$41:$J$42,'[3]25'!$L$8:$O$21,'[3]25'!$L$24:$O$28,'[3]25'!$L$30:$O$33</definedName>
    <definedName name="P1_T26_Protection">'[3]26'!$B$34:$B$36,'[3]26'!$F$8:$I$8,'[3]26'!$F$10:$I$11,'[3]26'!$F$13:$I$15,'[3]26'!$F$18:$I$19,'[3]26'!$F$22:$I$24,'[3]26'!$F$26:$I$26,'[3]26'!$F$29:$I$32</definedName>
    <definedName name="P1_T27_Protection">'[3]27'!$B$34:$B$36,'[3]27'!$F$8:$I$8,'[3]27'!$F$10:$I$11,'[3]27'!$F$13:$I$15,'[3]27'!$F$18:$I$19,'[3]27'!$F$22:$I$24,'[3]27'!$F$26:$I$26,'[3]27'!$F$29:$I$32</definedName>
    <definedName name="P1_T28?axis?R?ПЭ">'[3]28'!$D$16:$I$18,'[3]28'!$D$22:$I$24,'[3]28'!$D$28:$I$30,'[3]28'!$D$37:$I$39,'[3]28'!$D$42:$I$44,'[3]28'!$D$48:$I$50,'[3]28'!$D$54:$I$56,'[3]28'!$D$63:$I$65</definedName>
    <definedName name="P1_T28?axis?R?ПЭ?">'[3]28'!$B$16:$B$18,'[3]28'!$B$22:$B$24,'[3]28'!$B$28:$B$30,'[3]28'!$B$37:$B$39,'[3]28'!$B$42:$B$44,'[3]28'!$B$48:$B$50,'[3]28'!$B$54:$B$56,'[3]28'!$B$63:$B$65</definedName>
    <definedName name="P1_T28?Data">'[3]28'!$G$242:$H$265,'[3]28'!$D$242:$E$265,'[3]28'!$G$216:$H$239,'[3]28'!$D$268:$E$292,'[3]28'!$G$268:$H$292,'[3]28'!$D$216:$E$239,'[3]28'!$G$190:$H$213</definedName>
    <definedName name="P1_T28_Protection">'[3]28'!$B$74:$B$76,'[3]28'!$B$80:$B$82,'[3]28'!$B$89:$B$91,'[3]28'!$B$94:$B$96,'[3]28'!$B$100:$B$102,'[3]28'!$B$106:$B$108,'[3]28'!$B$115:$B$117,'[3]28'!$B$120:$B$122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0_T28_Protection">'[3]28'!$G$167:$H$169,'[3]28'!$D$172:$E$174,'[3]28'!$G$172:$H$174,'[3]28'!$D$178:$E$180,'[3]28'!$G$178:$H$181,'[3]28'!$D$184:$E$186,'[3]28'!$G$184:$H$186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1_T28_Protection">'[3]28'!$D$193:$E$195,'[3]28'!$G$193:$H$195,'[3]28'!$D$198:$E$200,'[3]28'!$G$198:$H$200,'[3]28'!$D$204:$E$206,'[3]28'!$G$204:$H$206,'[3]28'!$D$210:$E$212,'[3]28'!$B$68:$B$70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2_T28_Protection">P1_T28_Protection,P2_T28_Protection,P3_T28_Protection,P4_T28_Protection,P5_T28_Protection,P6_T28_Protection,P7_T28_Protection,P8_T28_Protection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17?L4">'[3]29'!$J$9:$J$16,'[3]29'!$M$9:$M$16,'[3]29'!$P$9:$P$16,'[3]29'!$G$44:$G$51,'[3]29'!$J$44:$J$51,'[3]29'!$M$44:$M$51,'[3]29'!$M$35:$M$42,'[3]29'!$P$35:$P$42,'[3]29'!$P$44:$P$51</definedName>
    <definedName name="P2_T17?unit?РУБ.ГКАЛ">'[3]29'!$I$18:$I$25,'[3]29'!$L$9:$L$16,'[3]29'!$L$18:$L$25,'[3]29'!$O$9:$O$16,'[3]29'!$F$35:$F$42,'[3]29'!$I$35:$I$42,'[3]29'!$L$35:$L$42,'[3]29'!$O$35:$O$51</definedName>
    <definedName name="P2_T17?unit?ТГКАЛ">'[3]29'!$J$9:$J$16,'[3]29'!$M$9:$M$16,'[3]29'!$P$9:$P$16,'[3]29'!$M$35:$M$42,'[3]29'!$P$35:$P$42,'[3]29'!$G$44:$G$51,'[3]29'!$J$44:$J$51,'[3]29'!$M$44:$M$51,'[3]29'!$P$44:$P$51</definedName>
    <definedName name="P2_T17_Protection">'[3]29'!$F$19:$G$19,'[3]29'!$F$21:$G$25,'[3]29'!$F$27:$G$27,'[3]29'!$F$29:$G$33,'[3]29'!$F$36:$G$36,'[3]29'!$F$38:$G$42,'[3]29'!$F$45:$G$45,'[3]29'!$F$47:$G$51</definedName>
    <definedName name="P2_T21_Protection">'[3]21'!$E$20:$E$22,'[3]21'!$G$20:$K$22,'[3]21'!$M$20:$M$22,'[3]21'!$O$20:$S$22,'[3]21'!$E$26:$E$28,'[3]21'!$G$26:$K$28,'[3]21'!$M$26:$M$28,'[3]21'!$O$26:$S$28</definedName>
    <definedName name="P2_T25_protection">'[3]25'!$L$35:$O$37,'[3]25'!$L$41:$O$42,'[3]25'!$Q$8:$T$21,'[3]25'!$Q$24:$T$28,'[3]25'!$Q$30:$T$33,'[3]25'!$Q$35:$T$37,'[3]25'!$Q$41:$T$42,'[3]25'!$B$35:$B$37</definedName>
    <definedName name="P2_T26_Protection">'[3]26'!$F$34:$I$36,'[3]26'!$K$8:$N$8,'[3]26'!$K$10:$N$11,'[3]26'!$K$13:$N$15,'[3]26'!$K$18:$N$19,'[3]26'!$K$22:$N$24,'[3]26'!$K$26:$N$26,'[3]26'!$K$29:$N$32</definedName>
    <definedName name="P2_T27_Protection">'[3]27'!$F$34:$I$36,'[3]27'!$K$8:$N$8,'[3]27'!$K$10:$N$11,'[3]27'!$K$13:$N$15,'[3]27'!$K$18:$N$19,'[3]27'!$K$22:$N$24,'[3]27'!$K$26:$N$26,'[3]27'!$K$29:$N$32</definedName>
    <definedName name="P2_T28?axis?R?ПЭ">'[3]28'!$D$68:$I$70,'[3]28'!$D$74:$I$76,'[3]28'!$D$80:$I$82,'[3]28'!$D$89:$I$91,'[3]28'!$D$94:$I$96,'[3]28'!$D$100:$I$102,'[3]28'!$D$106:$I$108,'[3]28'!$D$115:$I$117</definedName>
    <definedName name="P2_T28?axis?R?ПЭ?">'[3]28'!$B$68:$B$70,'[3]28'!$B$74:$B$76,'[3]28'!$B$80:$B$82,'[3]28'!$B$89:$B$91,'[3]28'!$B$94:$B$96,'[3]28'!$B$100:$B$102,'[3]28'!$B$106:$B$108,'[3]28'!$B$115:$B$117</definedName>
    <definedName name="P2_T28_Protection">'[3]28'!$B$126:$B$128,'[3]28'!$B$132:$B$134,'[3]28'!$B$141:$B$143,'[3]28'!$B$146:$B$148,'[3]28'!$B$152:$B$154,'[3]28'!$B$158:$B$160,'[3]28'!$B$167:$B$169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3_T17_Protection">'[3]29'!$F$53:$G$53,'[3]29'!$F$55:$G$59,'[3]29'!$I$55:$J$59,'[3]29'!$I$53:$J$53,'[3]29'!$I$47:$J$51,'[3]29'!$I$45:$J$45,'[3]29'!$I$38:$J$42,'[3]29'!$I$36:$J$36</definedName>
    <definedName name="P3_T21_Protection">'[3]21'!$E$31:$E$33,'[3]21'!$G$31:$K$33,'[3]21'!$B$14:$B$16,'[3]21'!$B$20:$B$22,'[3]21'!$B$26:$B$28,'[3]21'!$B$31:$B$33,'[3]21'!$M$31:$M$33,P1_T21_Protection</definedName>
    <definedName name="P3_T27_Protection">'[3]27'!$K$34:$N$36,'[3]27'!$P$8:$S$8,'[3]27'!$P$10:$S$11,'[3]27'!$P$13:$S$15,'[3]27'!$P$18:$S$19,'[3]27'!$P$22:$S$24,'[3]27'!$P$26:$S$26,'[3]27'!$P$29:$S$32</definedName>
    <definedName name="P3_T28?axis?R?ПЭ">'[3]28'!$D$120:$I$122,'[3]28'!$D$126:$I$128,'[3]28'!$D$132:$I$134,'[3]28'!$D$141:$I$143,'[3]28'!$D$146:$I$148,'[3]28'!$D$152:$I$154,'[3]28'!$D$158:$I$160</definedName>
    <definedName name="P3_T28?axis?R?ПЭ?">'[3]28'!$B$120:$B$122,'[3]28'!$B$126:$B$128,'[3]28'!$B$132:$B$134,'[3]28'!$B$141:$B$143,'[3]28'!$B$146:$B$148,'[3]28'!$B$152:$B$154,'[3]28'!$B$158:$B$160</definedName>
    <definedName name="P3_T28_Protection">'[3]28'!$B$172:$B$174,'[3]28'!$B$178:$B$180,'[3]28'!$B$184:$B$186,'[3]28'!$B$193:$B$195,'[3]28'!$B$198:$B$200,'[3]28'!$B$204:$B$206,'[3]28'!$B$210:$B$212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4_T17_Protection">'[3]29'!$I$29:$J$33,'[3]29'!$I$27:$J$27,'[3]29'!$I$21:$J$25,'[3]29'!$I$19:$J$19,'[3]29'!$I$12:$J$16,'[3]29'!$I$10:$J$10,'[3]29'!$L$10:$M$10,'[3]29'!$L$12:$M$16</definedName>
    <definedName name="P4_T28?axis?R?ПЭ">'[3]28'!$D$167:$I$169,'[3]28'!$D$172:$I$174,'[3]28'!$D$178:$I$180,'[3]28'!$D$184:$I$186,'[3]28'!$D$193:$I$195,'[3]28'!$D$198:$I$200,'[3]28'!$D$204:$I$206</definedName>
    <definedName name="P4_T28?axis?R?ПЭ?">'[3]28'!$B$167:$B$169,'[3]28'!$B$172:$B$174,'[3]28'!$B$178:$B$180,'[3]28'!$B$184:$B$186,'[3]28'!$B$193:$B$195,'[3]28'!$B$198:$B$200,'[3]28'!$B$204:$B$206</definedName>
    <definedName name="P4_T28_Protection">'[3]28'!$B$219:$B$221,'[3]28'!$B$224:$B$226,'[3]28'!$B$230:$B$232,'[3]28'!$B$236:$B$238,'[3]28'!$B$245:$B$247,'[3]28'!$B$250:$B$252,'[3]28'!$B$256:$B$258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5_T17_Protection">'[3]29'!$L$19:$M$19,'[3]29'!$L$21:$M$27,'[3]29'!$L$29:$M$33,'[3]29'!$L$36:$M$36,'[3]29'!$L$38:$M$42,'[3]29'!$L$45:$M$45,'[3]29'!$O$10:$P$10,'[3]29'!$O$12:$P$16</definedName>
    <definedName name="P5_T28?axis?R?ПЭ">'[3]28'!$D$210:$I$212,'[3]28'!$D$219:$I$221,'[3]28'!$D$224:$I$226,'[3]28'!$D$230:$I$232,'[3]28'!$D$236:$I$238,'[3]28'!$D$245:$I$247,'[3]28'!$D$250:$I$252</definedName>
    <definedName name="P5_T28?axis?R?ПЭ?">'[3]28'!$B$210:$B$212,'[3]28'!$B$219:$B$221,'[3]28'!$B$224:$B$226,'[3]28'!$B$230:$B$232,'[3]28'!$B$236:$B$238,'[3]28'!$B$245:$B$247,'[3]28'!$B$250:$B$252</definedName>
    <definedName name="P5_T28_Protection">'[3]28'!$B$262:$B$264,'[3]28'!$B$271:$B$273,'[3]28'!$B$276:$B$278,'[3]28'!$B$282:$B$284,'[3]28'!$B$288:$B$291,'[3]28'!$B$11:$B$13,'[3]28'!$B$16:$B$18,'[3]28'!$B$22:$B$24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6_T17_Protection">'[3]29'!$O$19:$P$19,'[3]29'!$O$21:$P$25,'[3]29'!$O$27:$P$27,'[3]29'!$O$29:$P$33,'[3]29'!$O$36:$P$36,'[3]29'!$O$38:$P$42,'[3]29'!$O$45:$P$45,P1_T17_Protection</definedName>
    <definedName name="P6_T28?axis?R?ПЭ">'[3]28'!$D$256:$I$258,'[3]28'!$D$262:$I$264,'[3]28'!$D$271:$I$273,'[3]28'!$D$276:$I$278,'[3]28'!$D$282:$I$284,'[3]28'!$D$288:$I$291,'[3]28'!$D$11:$I$13,P1_T28?axis?R?ПЭ</definedName>
    <definedName name="P6_T28?axis?R?ПЭ?">'[3]28'!$B$256:$B$258,'[3]28'!$B$262:$B$264,'[3]28'!$B$271:$B$273,'[3]28'!$B$276:$B$278,'[3]28'!$B$282:$B$284,'[3]28'!$B$288:$B$291,'[3]28'!$B$11:$B$13,P1_T28?axis?R?ПЭ?</definedName>
    <definedName name="P6_T28_Protection">'[3]28'!$B$28:$B$30,'[3]28'!$B$37:$B$39,'[3]28'!$B$42:$B$44,'[3]28'!$B$48:$B$50,'[3]28'!$B$54:$B$56,'[3]28'!$B$63:$B$65,'[3]28'!$G$210:$H$212,'[3]28'!$D$11:$E$13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7_T28_Protection">'[3]28'!$G$11:$H$13,'[3]28'!$D$16:$E$18,'[3]28'!$G$16:$H$18,'[3]28'!$D$22:$E$24,'[3]28'!$G$22:$H$24,'[3]28'!$D$28:$E$30,'[3]28'!$G$28:$H$30,'[3]28'!$D$37:$E$39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8_T28_Protection">'[3]28'!$G$37:$H$39,'[3]28'!$D$42:$E$44,'[3]28'!$G$42:$H$44,'[3]28'!$D$48:$E$50,'[3]28'!$G$48:$H$50,'[3]28'!$D$54:$E$56,'[3]28'!$G$54:$H$56,'[3]28'!$D$89:$E$91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9_T28_Protection">'[3]28'!$G$89:$H$91,'[3]28'!$G$94:$H$96,'[3]28'!$D$94:$E$96,'[3]28'!$D$100:$E$102,'[3]28'!$G$100:$H$102,'[3]28'!$D$106:$E$108,'[3]28'!$G$106:$H$108,'[3]28'!$D$167:$E$169</definedName>
    <definedName name="regionException_flag">[6]TEHSHEET!$E$2</definedName>
    <definedName name="REGIONS">[4]TEHSHEET!$C$6:$C$93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CENARIOS">[4]TEHSHEET!$K$6:$K$8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PER_PRT">P5_SCOPE_PER_PRT,P6_SCOPE_PER_PRT,P7_SCOPE_PER_PRT,P8_SCOPE_PER_PRT</definedName>
    <definedName name="SCOPE_SPR_PRT">[4]Справочники!$D$21:$J$22,[4]Справочники!$E$13:$I$14,[4]Справочники!$F$27:$H$28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heet2?prefix?">"H"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'[5]15'!$E$25:$I$29,'[5]15'!$E$31:$I$34,'[5]15'!$E$36:$I$39,'[5]15'!$E$43:$I$44,'[5]15'!$E$9:$I$17,'[5]15'!$B$36:$B$39,'[5]15'!$E$19:$I$21</definedName>
    <definedName name="T16?Columns">#REF!</definedName>
    <definedName name="T16?ItemComments">#REF!</definedName>
    <definedName name="T16?Items">#REF!</definedName>
    <definedName name="T16?Scope">#REF!</definedName>
    <definedName name="T16?Units">#REF!</definedName>
    <definedName name="T16_Protect">#REF!,#REF!,P1_T16_Protect</definedName>
    <definedName name="T17.1_Protect">'[5]17.1'!$D$14:$F$17,'[5]17.1'!$D$19:$F$22,'[5]17.1'!$I$9:$I$12,'[5]17.1'!$I$14:$I$17,'[5]17.1'!$I$19:$I$22,'[5]17.1'!$D$9:$F$12</definedName>
    <definedName name="T17?L7">'[3]29'!$L$60,'[3]29'!$O$60,'[3]29'!$F$60,'[3]29'!$I$60</definedName>
    <definedName name="T17?unit?ГКАЛЧ">'[3]29'!$M$26:$M$33,'[3]29'!$P$26:$P$33,'[3]29'!$G$52:$G$59,'[3]29'!$J$52:$J$59,'[3]29'!$M$52:$M$59,'[3]29'!$P$52:$P$59,'[3]29'!$G$26:$G$33,'[3]29'!$J$26:$J$33</definedName>
    <definedName name="T17?unit?РУБ.ГКАЛ">'[3]29'!$O$18:$O$25,P1_T17?unit?РУБ.ГКАЛ,P2_T17?unit?РУБ.ГКАЛ</definedName>
    <definedName name="T17?unit?ТГКАЛ">'[3]29'!$P$18:$P$25,P1_T17?unit?ТГКАЛ,P2_T17?unit?ТГКАЛ</definedName>
    <definedName name="T17?unit?ТРУБ.ГКАЛЧ.МЕС">'[3]29'!$L$26:$L$33,'[3]29'!$O$26:$O$33,'[3]29'!$F$52:$F$59,'[3]29'!$I$52:$I$59,'[3]29'!$L$52:$L$59,'[3]29'!$O$52:$O$59,'[3]29'!$F$26:$F$33,'[3]29'!$I$26:$I$33</definedName>
    <definedName name="T17_Protect">'[5]21.3'!$E$54:$I$57,'[5]21.3'!$E$10:$I$10,P1_T17_Protect</definedName>
    <definedName name="T17_Protection">P2_T17_Protection,P3_T17_Protection,P4_T17_Protection,P5_T17_Protection,P6_T17_Protection</definedName>
    <definedName name="T18.1?Data">P1_T18.1?Data,P2_T18.1?Data</definedName>
    <definedName name="T18.2?item_ext?СБЫТ">'[5]18.2'!#REF!,'[5]18.2'!#REF!</definedName>
    <definedName name="T18.2?ВРАС">'[5]18.2'!$B$34:$B$36,'[5]18.2'!$B$28:$B$30</definedName>
    <definedName name="T18.2_Protect">'[5]18.2'!$F$56:$J$57,'[5]18.2'!$F$60:$J$60,'[5]18.2'!$F$62:$J$65,'[5]18.2'!$F$6:$J$8,P1_T18.2_Protect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19?Data">'[3]19'!$J$8:$M$16,'[3]19'!$C$8:$H$16</definedName>
    <definedName name="T19_Protection">'[3]19'!$E$13:$H$13,'[3]19'!$E$15:$H$15,'[3]19'!$J$8:$M$11,'[3]19'!$J$13:$M$13,'[3]19'!$J$15:$M$15,'[3]19'!$E$4:$H$4,'[3]19'!$J$4:$M$4,'[3]19'!$E$8:$H$11</definedName>
    <definedName name="T2.1?Data">#N/A</definedName>
    <definedName name="T2.3_Protect">'[5]2.3'!$F$30:$G$34,'[5]2.3'!$H$24:$K$28</definedName>
    <definedName name="T20?unit?МКВТЧ">'[3]20'!$C$13:$M$13,'[3]20'!$C$15:$M$19,'[3]20'!$C$8:$M$11</definedName>
    <definedName name="T20_Protect">'[5]20'!$E$13:$I$20,'[5]20'!$E$9:$I$10</definedName>
    <definedName name="T20_Protection">'[3]20'!$E$8:$H$11,P1_T20_Protection</definedName>
    <definedName name="T21.2.1?Data">P1_T21.2.1?Data,P2_T21.2.1?Data</definedName>
    <definedName name="T21.2.2?Data">P1_T21.2.2?Data,P2_T21.2.2?Data</definedName>
    <definedName name="T21.3?item_ext?СБЫТ">'[5]21.3'!#REF!,'[5]21.3'!#REF!</definedName>
    <definedName name="T21.3?ВРАС">'[5]21.3'!$B$28:$B$30,'[5]21.3'!$B$48:$B$50</definedName>
    <definedName name="T21.3_Protect">'[5]21.3'!$E$19:$I$22,'[5]21.3'!$E$24:$I$25,'[5]21.3'!$B$28:$I$30,'[5]21.3'!$E$32:$I$32,'[5]21.3'!$E$35:$I$45,'[5]21.3'!$B$48:$I$50,'[5]21.3'!$E$13:$I$17</definedName>
    <definedName name="T21.4?Data">P1_T21.4?Data,P2_T21.4?Data</definedName>
    <definedName name="T21?axis?R?ПЭ">'[3]21'!$D$14:$S$16,'[3]21'!$D$26:$S$28,'[3]21'!$D$20:$S$22</definedName>
    <definedName name="T21?axis?R?ПЭ?">'[3]21'!$B$14:$B$16,'[3]21'!$B$26:$B$28,'[3]21'!$B$20:$B$22</definedName>
    <definedName name="T21?Data">'[3]21'!$D$14:$S$16,'[3]21'!$D$18:$S$18,'[3]21'!$D$20:$S$22,'[3]21'!$D$24:$S$24,'[3]21'!$D$26:$S$28,'[3]21'!$D$31:$S$33,'[3]21'!$D$11:$S$12</definedName>
    <definedName name="T21?L1">'[3]21'!$D$11:$S$12,'[3]21'!$D$14:$S$16,'[3]21'!$D$18:$S$18,'[3]21'!$D$20:$S$22,'[3]21'!$D$26:$S$28,'[3]21'!$D$24:$S$24</definedName>
    <definedName name="T21_Protection">P2_T21_Protection,P3_T21_Protection</definedName>
    <definedName name="T22?item_ext?ВСЕГО">'[3]22'!$E$8:$F$31,'[3]22'!$I$8:$J$31</definedName>
    <definedName name="T22?item_ext?ЭС">'[3]22'!$K$8:$L$31,'[3]22'!$G$8:$H$31</definedName>
    <definedName name="T22?L1">'[3]22'!$G$8:$G$31,'[3]22'!$I$8:$I$31,'[3]22'!$K$8:$K$31,'[3]22'!$E$8:$E$31</definedName>
    <definedName name="T22?L2">'[3]22'!$H$8:$H$31,'[3]22'!$J$8:$J$31,'[3]22'!$L$8:$L$31,'[3]22'!$F$8:$F$31</definedName>
    <definedName name="T22?unit?ГКАЛ.Ч">'[3]22'!$G$8:$G$31,'[3]22'!$I$8:$I$31,'[3]22'!$K$8:$K$31,'[3]22'!$E$8:$E$31</definedName>
    <definedName name="T22?unit?ТГКАЛ">'[3]22'!$H$8:$H$31,'[3]22'!$J$8:$J$31,'[3]22'!$L$8:$L$31,'[3]22'!$F$8:$F$31</definedName>
    <definedName name="T22_Protection">'[3]22'!$E$19:$L$23,'[3]22'!$E$25:$L$25,'[3]22'!$E$27:$L$31,'[3]22'!$E$17:$L$17</definedName>
    <definedName name="T23?axis?R?ВТОП">'[3]23'!$E$8:$P$30,'[3]23'!$E$36:$P$58</definedName>
    <definedName name="T23?axis?R?ВТОП?">'[3]23'!$C$8:$C$30,'[3]23'!$C$36:$C$58</definedName>
    <definedName name="T23?axis?R?ПЭ">'[3]23'!$E$8:$P$30,'[3]23'!$E$36:$P$58</definedName>
    <definedName name="T23?axis?R?ПЭ?">'[3]23'!$B$8:$B$30,'[3]23'!$B$36:$B$58</definedName>
    <definedName name="T23?axis?R?СЦТ">'[3]23'!$E$32:$P$34,'[3]23'!$E$60:$P$62</definedName>
    <definedName name="T23?axis?R?СЦТ?">'[3]23'!$A$60:$A$62,'[3]23'!$A$32:$A$34</definedName>
    <definedName name="T23?Data">'[3]23'!$E$37:$P$63,'[3]23'!$E$9:$P$35</definedName>
    <definedName name="T23?item_ext?ВСЕГО">'[3]23'!$A$55:$P$58,'[3]23'!$A$27:$P$30</definedName>
    <definedName name="T23?item_ext?ИТОГО">'[3]23'!$A$59:$P$59,'[3]23'!$A$31:$P$31</definedName>
    <definedName name="T23?item_ext?СЦТ">'[3]23'!$A$60:$P$62,'[3]23'!$A$32:$P$34</definedName>
    <definedName name="T23_Protection">'[3]23'!$A$60:$A$62,'[3]23'!$F$60:$J$62,'[3]23'!$O$60:$P$62,'[3]23'!$A$9:$A$25,P1_T23_Protection</definedName>
    <definedName name="T24_Protection">'[3]24'!$E$24:$H$37,'[3]24'!$B$35:$B$37,'[3]24'!$E$41:$H$42,'[3]24'!$J$8:$M$21,'[3]24'!$J$24:$M$37,'[3]24'!$J$41:$M$42,'[3]24'!$E$8:$H$21</definedName>
    <definedName name="T25_protection">P1_T25_protection,P2_T25_protection</definedName>
    <definedName name="T26?axis?R?ВРАС">'[3]26'!$C$34:$N$36,'[3]26'!$C$22:$N$24</definedName>
    <definedName name="T26?axis?R?ВРАС?">'[3]26'!$B$34:$B$36,'[3]26'!$B$22:$B$24</definedName>
    <definedName name="T26?L1">'[3]26'!$F$8:$N$8,'[3]26'!$C$8:$D$8</definedName>
    <definedName name="T26?L1.1">'[3]26'!$F$10:$N$10,'[3]26'!$C$10:$D$10</definedName>
    <definedName name="T26?L2">'[3]26'!$F$11:$N$11,'[3]26'!$C$11:$D$11</definedName>
    <definedName name="T26?L2.1">'[3]26'!$F$13:$N$13,'[3]26'!$C$13:$D$13</definedName>
    <definedName name="T26?L3">'[3]26'!$F$14:$N$14,'[3]26'!$C$14:$D$14</definedName>
    <definedName name="T26?L4">'[3]26'!$F$15:$N$15,'[3]26'!$C$15:$D$15</definedName>
    <definedName name="T26?L5">'[3]26'!$F$16:$N$16,'[3]26'!$C$16:$D$16</definedName>
    <definedName name="T26?L5.1">'[3]26'!$F$18:$N$18,'[3]26'!$C$18:$D$18</definedName>
    <definedName name="T26?L5.2">'[3]26'!$F$19:$N$19,'[3]26'!$C$19:$D$19</definedName>
    <definedName name="T26?L5.3">'[3]26'!$F$20:$N$20,'[3]26'!$C$20:$D$20</definedName>
    <definedName name="T26?L5.3.x">'[3]26'!$F$22:$N$24,'[3]26'!$C$22:$D$24</definedName>
    <definedName name="T26?L6">'[3]26'!$F$26:$N$26,'[3]26'!$C$26:$D$26</definedName>
    <definedName name="T26?L7">'[3]26'!$F$27:$N$27,'[3]26'!$C$27:$D$27</definedName>
    <definedName name="T26?L7.1">'[3]26'!$F$29:$N$29,'[3]26'!$C$29:$D$29</definedName>
    <definedName name="T26?L7.2">'[3]26'!$F$30:$N$30,'[3]26'!$C$30:$D$30</definedName>
    <definedName name="T26?L7.3">'[3]26'!$F$31:$N$31,'[3]26'!$C$31:$D$31</definedName>
    <definedName name="T26?L7.4">'[3]26'!$F$32:$N$32,'[3]26'!$C$32:$D$32</definedName>
    <definedName name="T26?L7.4.x">'[3]26'!$F$34:$N$36,'[3]26'!$C$34:$D$36</definedName>
    <definedName name="T26?L8">'[3]26'!$F$38:$N$38,'[3]26'!$C$38:$D$38</definedName>
    <definedName name="T26_Protection">'[3]26'!$K$34:$N$36,'[3]26'!$B$22:$B$24,P1_T26_Protection,P2_T26_Protection</definedName>
    <definedName name="T27?axis?R?ВРАС">'[3]27'!$C$34:$S$36,'[3]27'!$C$22:$S$24</definedName>
    <definedName name="T27?axis?R?ВРАС?">'[3]27'!$B$34:$B$36,'[3]27'!$B$22:$B$24</definedName>
    <definedName name="T27?L1.1">'[3]27'!$F$10:$S$10,'[3]27'!$C$10:$D$10</definedName>
    <definedName name="T27?L2.1">'[3]27'!$F$13:$S$13,'[3]27'!$C$13:$D$13</definedName>
    <definedName name="T27?L5.3">'[3]27'!$F$20:$S$20,'[3]27'!$C$20:$D$20</definedName>
    <definedName name="T27?L5.3.x">'[3]27'!$F$22:$S$24,'[3]27'!$C$22:$D$24</definedName>
    <definedName name="T27?L7">'[3]27'!$F$27:$S$27,'[3]27'!$C$27:$D$27</definedName>
    <definedName name="T27?L7.1">'[3]27'!$F$29:$S$29,'[3]27'!$C$29:$D$29</definedName>
    <definedName name="T27?L7.2">'[3]27'!$F$30:$S$30,'[3]27'!$C$30:$D$30</definedName>
    <definedName name="T27?L7.3">'[3]27'!$F$31:$S$31,'[3]27'!$C$31:$D$31</definedName>
    <definedName name="T27?L7.4">'[3]27'!$F$32:$S$32,'[3]27'!$C$32:$D$32</definedName>
    <definedName name="T27?L7.4.x">'[3]27'!$F$34:$S$36,'[3]27'!$C$34:$D$36</definedName>
    <definedName name="T27?L8">'[3]27'!$F$38:$S$38,'[3]27'!$C$38:$D$38</definedName>
    <definedName name="T27_Protect">'[5]27'!$E$12:$E$13,'[5]27'!$K$4:$AH$4,'[5]27'!$AK$12:$AK$13</definedName>
    <definedName name="T27_Protection">'[3]27'!$P$34:$S$36,'[3]27'!$B$22:$B$24,P1_T27_Protection,P2_T27_Protection,P3_T27_Protection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?Data">'[3]28'!$D$190:$E$213,'[3]28'!$G$164:$H$187,'[3]28'!$D$164:$E$187,'[3]28'!$D$138:$I$161,'[3]28'!$D$8:$I$109,'[3]28'!$D$112:$I$135,P1_T28?Data</definedName>
    <definedName name="T28?item_ext?ВСЕГО">'[3]28'!$I$8:$I$292,'[3]28'!$F$8:$F$292</definedName>
    <definedName name="T28?item_ext?ТЭ">'[3]28'!$E$8:$E$292,'[3]28'!$H$8:$H$292</definedName>
    <definedName name="T28?item_ext?ЭЭ">'[3]28'!$D$8:$D$292,'[3]28'!$G$8:$G$292</definedName>
    <definedName name="T28?L1.1.x">'[3]28'!$D$16:$I$18,'[3]28'!$D$11:$I$13</definedName>
    <definedName name="T28?L10.1.x">'[3]28'!$D$250:$I$252,'[3]28'!$D$245:$I$247</definedName>
    <definedName name="T28?L11.1.x">'[3]28'!$D$276:$I$278,'[3]28'!$D$271:$I$273</definedName>
    <definedName name="T28?L2.1.x">'[3]28'!$D$42:$I$44,'[3]28'!$D$37:$I$39</definedName>
    <definedName name="T28?L3.1.x">'[3]28'!$D$68:$I$70,'[3]28'!$D$63:$I$65</definedName>
    <definedName name="T28?L4.1.x">'[3]28'!$D$94:$I$96,'[3]28'!$D$89:$I$91</definedName>
    <definedName name="T28?L5.1.x">'[3]28'!$D$120:$I$122,'[3]28'!$D$115:$I$117</definedName>
    <definedName name="T28?L6.1.x">'[3]28'!$D$146:$I$148,'[3]28'!$D$141:$I$143</definedName>
    <definedName name="T28?L7.1.x">'[3]28'!$D$172:$I$174,'[3]28'!$D$167:$I$169</definedName>
    <definedName name="T28?L8.1.x">'[3]28'!$D$198:$I$200,'[3]28'!$D$193:$I$195</definedName>
    <definedName name="T28?L9.1.x">'[3]28'!$D$224:$I$226,'[3]28'!$D$219:$I$221</definedName>
    <definedName name="T28?unit?ГКАЛЧ">'[3]28'!$H$164:$H$187,'[3]28'!$E$164:$E$187</definedName>
    <definedName name="T28?unit?МКВТЧ">'[3]28'!$G$190:$G$213,'[3]28'!$D$190:$D$213</definedName>
    <definedName name="T28?unit?РУБ.ГКАЛ">'[3]28'!$E$216:$E$239,'[3]28'!$E$268:$E$292,'[3]28'!$H$268:$H$292,'[3]28'!$H$216:$H$239</definedName>
    <definedName name="T28?unit?РУБ.ГКАЛЧ.МЕС">'[3]28'!$H$242:$H$265,'[3]28'!$E$242:$E$265</definedName>
    <definedName name="T28?unit?РУБ.ТКВТ.МЕС">'[3]28'!$G$242:$G$265,'[3]28'!$D$242:$D$265</definedName>
    <definedName name="T28?unit?РУБ.ТКВТЧ">'[3]28'!$G$216:$G$239,'[3]28'!$D$268:$D$292,'[3]28'!$G$268:$G$292,'[3]28'!$D$216:$D$239</definedName>
    <definedName name="T28?unit?ТГКАЛ">'[3]28'!$H$190:$H$213,'[3]28'!$E$190:$E$213</definedName>
    <definedName name="T28?unit?ТКВТ">'[3]28'!$G$164:$G$187,'[3]28'!$D$164:$D$187</definedName>
    <definedName name="T28?unit?ТРУБ">'[3]28'!$D$138:$I$161,'[3]28'!$D$8:$I$109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4_Protect">'[5]4'!$AA$24:$AD$28,'[5]4'!$G$11:$J$17,P1_T4_Protect,P2_T4_Protect</definedName>
    <definedName name="T6_Protect">'[5]6'!$B$28:$B$37,'[5]6'!$D$28:$H$37,'[5]6'!$J$28:$N$37,'[5]6'!$D$39:$H$41,'[5]6'!$J$39:$N$41,'[5]6'!$B$46:$B$55,P1_T6_Protect</definedName>
    <definedName name="T7?Data">#N/A</definedName>
    <definedName name="TABLE" localSheetId="2">стр.1_5!#REF!</definedName>
    <definedName name="TABLE_2" localSheetId="2">стр.1_5!#REF!</definedName>
    <definedName name="TP2.1_Protect">'[5]P2.1'!$F$28:$G$37,'[5]P2.1'!$F$40:$G$43,'[5]P2.1'!$F$7:$G$26</definedName>
    <definedName name="БазовыйПериод">[5]Заголовок!$B$15</definedName>
    <definedName name="в23ё">[0]!в23ё</definedName>
    <definedName name="вв">[0]!вв</definedName>
    <definedName name="второй">#REF!</definedName>
    <definedName name="ДиапазонЗащиты">#REF!,#REF!,#REF!,#REF!,[0]!P1_ДиапазонЗащиты,[0]!P2_ДиапазонЗащиты,[0]!P3_ДиапазонЗащиты,[0]!P4_ДиапазонЗащиты</definedName>
    <definedName name="й">[0]!й</definedName>
    <definedName name="йй">[0]!йй</definedName>
    <definedName name="ке">[0]!ке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мым">[0]!мым</definedName>
    <definedName name="_xlnm.Print_Area" localSheetId="2">стр.1_5!$A$1:$N$371</definedName>
    <definedName name="первый">#REF!</definedName>
    <definedName name="ПериодРегулирования">[5]Заголовок!$B$14</definedName>
    <definedName name="Периоды_18_2">'[5]18.2'!#REF!</definedName>
    <definedName name="ПоследнийГод">[5]Заголовок!$B$16</definedName>
    <definedName name="прил1.2">[0]!прил1.2</definedName>
    <definedName name="Прилож3">[0]!Прилож3</definedName>
    <definedName name="Приложение8">[0]!Приложение8</definedName>
    <definedName name="р">[0]!р</definedName>
    <definedName name="с">[0]!с</definedName>
    <definedName name="сс">[0]!сс</definedName>
    <definedName name="сссс">[0]!сссс</definedName>
    <definedName name="ссы">[0]!ссы</definedName>
    <definedName name="ссы2">[0]!ссы2</definedName>
    <definedName name="тар">[0]!тар</definedName>
    <definedName name="ТАР2">[0]!ТАР2</definedName>
    <definedName name="Тариф3">[0]!Тариф3</definedName>
    <definedName name="третий">#REF!</definedName>
    <definedName name="у">[0]!у</definedName>
    <definedName name="ц">[0]!ц</definedName>
    <definedName name="ц.">[0]!ц.</definedName>
    <definedName name="цу">[0]!цу</definedName>
    <definedName name="четвертый">#REF!</definedName>
    <definedName name="ъ">[0]!ъ</definedName>
    <definedName name="ыв">[0]!ыв</definedName>
    <definedName name="ыыыы">[0]!ыыыы</definedName>
  </definedNames>
  <calcPr calcId="181029" refMode="R1C1"/>
</workbook>
</file>

<file path=xl/calcChain.xml><?xml version="1.0" encoding="utf-8"?>
<calcChain xmlns="http://schemas.openxmlformats.org/spreadsheetml/2006/main">
  <c r="E85" i="2" l="1"/>
  <c r="E20" i="2"/>
  <c r="E22" i="2"/>
  <c r="E21" i="2" s="1"/>
  <c r="E29" i="2"/>
  <c r="E24" i="2"/>
  <c r="D24" i="2"/>
  <c r="E102" i="2"/>
  <c r="D102" i="2"/>
  <c r="D32" i="2" l="1"/>
  <c r="D30" i="2"/>
  <c r="D27" i="2"/>
  <c r="D25" i="2"/>
  <c r="D23" i="2"/>
  <c r="E124" i="2" l="1"/>
  <c r="E123" i="2"/>
  <c r="E115" i="2"/>
  <c r="E114" i="2"/>
  <c r="E111" i="2"/>
  <c r="E110" i="2"/>
  <c r="E152" i="1" l="1"/>
  <c r="J137" i="3"/>
  <c r="J85" i="3"/>
  <c r="J79" i="3" s="1"/>
  <c r="K312" i="3"/>
  <c r="K313" i="3" s="1"/>
  <c r="J312" i="3"/>
  <c r="K288" i="3"/>
  <c r="K341" i="3" s="1"/>
  <c r="M287" i="3"/>
  <c r="L287" i="3"/>
  <c r="K286" i="3"/>
  <c r="J286" i="3"/>
  <c r="M263" i="3"/>
  <c r="L263" i="3"/>
  <c r="M259" i="3"/>
  <c r="L259" i="3"/>
  <c r="M258" i="3"/>
  <c r="L258" i="3"/>
  <c r="M254" i="3"/>
  <c r="L254" i="3"/>
  <c r="M143" i="3"/>
  <c r="L143" i="3"/>
  <c r="K137" i="3"/>
  <c r="M137" i="3" s="1"/>
  <c r="M128" i="3"/>
  <c r="L128" i="3"/>
  <c r="K122" i="3"/>
  <c r="J122" i="3"/>
  <c r="K85" i="3"/>
  <c r="K113" i="3" s="1"/>
  <c r="K79" i="3"/>
  <c r="L79" i="3" s="1"/>
  <c r="M74" i="3"/>
  <c r="L74" i="3"/>
  <c r="M73" i="3"/>
  <c r="L73" i="3"/>
  <c r="K71" i="3"/>
  <c r="J71" i="3"/>
  <c r="M69" i="3"/>
  <c r="L69" i="3"/>
  <c r="K68" i="3"/>
  <c r="J68" i="3"/>
  <c r="M67" i="3"/>
  <c r="L67" i="3"/>
  <c r="K66" i="3"/>
  <c r="M66" i="3" s="1"/>
  <c r="J66" i="3"/>
  <c r="M65" i="3"/>
  <c r="L65" i="3"/>
  <c r="K60" i="3"/>
  <c r="M60" i="3" s="1"/>
  <c r="J60" i="3"/>
  <c r="M58" i="3"/>
  <c r="L58" i="3"/>
  <c r="M55" i="3"/>
  <c r="L55" i="3"/>
  <c r="K54" i="3"/>
  <c r="J54" i="3"/>
  <c r="J53" i="3" s="1"/>
  <c r="J51" i="3" s="1"/>
  <c r="D22" i="2"/>
  <c r="E121" i="2"/>
  <c r="D121" i="2"/>
  <c r="E117" i="2"/>
  <c r="D117" i="2"/>
  <c r="E112" i="2"/>
  <c r="D112" i="2"/>
  <c r="E108" i="2"/>
  <c r="D108" i="2"/>
  <c r="D29" i="2"/>
  <c r="J113" i="3" l="1"/>
  <c r="J107" i="3" s="1"/>
  <c r="L71" i="3"/>
  <c r="L85" i="3"/>
  <c r="L312" i="3"/>
  <c r="L66" i="3"/>
  <c r="J42" i="3"/>
  <c r="J27" i="3" s="1"/>
  <c r="J21" i="3" s="1"/>
  <c r="M68" i="3"/>
  <c r="M122" i="3"/>
  <c r="L286" i="3"/>
  <c r="M79" i="3"/>
  <c r="M54" i="3"/>
  <c r="L122" i="3"/>
  <c r="J36" i="3"/>
  <c r="M71" i="3"/>
  <c r="M85" i="3"/>
  <c r="M286" i="3"/>
  <c r="L288" i="3"/>
  <c r="K53" i="3"/>
  <c r="L113" i="3"/>
  <c r="K107" i="3"/>
  <c r="M113" i="3"/>
  <c r="L313" i="3"/>
  <c r="M313" i="3"/>
  <c r="M341" i="3"/>
  <c r="L341" i="3"/>
  <c r="L53" i="3"/>
  <c r="L54" i="3"/>
  <c r="L60" i="3"/>
  <c r="L68" i="3"/>
  <c r="L137" i="3"/>
  <c r="M288" i="3"/>
  <c r="M312" i="3"/>
  <c r="D87" i="2"/>
  <c r="E87" i="2"/>
  <c r="E101" i="2" s="1"/>
  <c r="M53" i="3" l="1"/>
  <c r="K51" i="3"/>
  <c r="L107" i="3"/>
  <c r="M107" i="3"/>
  <c r="K42" i="3" l="1"/>
  <c r="L51" i="3"/>
  <c r="M51" i="3"/>
  <c r="W78" i="1"/>
  <c r="D136" i="1"/>
  <c r="K27" i="3" l="1"/>
  <c r="L42" i="3"/>
  <c r="M42" i="3"/>
  <c r="K36" i="3"/>
  <c r="M36" i="3" l="1"/>
  <c r="L36" i="3"/>
  <c r="K21" i="3"/>
  <c r="M27" i="3"/>
  <c r="L27" i="3"/>
  <c r="L21" i="3" l="1"/>
  <c r="M21" i="3"/>
  <c r="F65" i="1"/>
  <c r="F67" i="1"/>
  <c r="F69" i="1"/>
  <c r="F72" i="1"/>
  <c r="F77" i="1"/>
  <c r="F80" i="1"/>
  <c r="F82" i="1"/>
  <c r="F84" i="1"/>
  <c r="F92" i="1"/>
  <c r="F95" i="1"/>
  <c r="F96" i="1"/>
  <c r="F97" i="1"/>
  <c r="F100" i="1"/>
  <c r="F108" i="1"/>
  <c r="F111" i="1"/>
  <c r="F112" i="1"/>
  <c r="F115" i="1"/>
  <c r="F118" i="1"/>
  <c r="F120" i="1"/>
  <c r="F122" i="1"/>
  <c r="F123" i="1"/>
  <c r="F124" i="1"/>
  <c r="F127" i="1"/>
  <c r="F128" i="1"/>
  <c r="F129" i="1"/>
  <c r="F133" i="1"/>
  <c r="F134" i="1"/>
  <c r="F135" i="1"/>
  <c r="F137" i="1"/>
  <c r="F138" i="1"/>
  <c r="F141" i="1"/>
  <c r="F143" i="1"/>
  <c r="F144" i="1"/>
  <c r="F146" i="1"/>
  <c r="F147" i="1"/>
  <c r="F148" i="1"/>
  <c r="F149" i="1"/>
  <c r="F150" i="1"/>
  <c r="F151" i="1"/>
  <c r="F152" i="1"/>
  <c r="F153" i="1"/>
  <c r="F154" i="1"/>
  <c r="D73" i="1" l="1"/>
  <c r="D70" i="1" s="1"/>
  <c r="D63" i="1"/>
  <c r="D62" i="1" l="1"/>
  <c r="D61" i="1" s="1"/>
  <c r="D163" i="1" s="1"/>
  <c r="E145" i="1"/>
  <c r="E106" i="1"/>
  <c r="F106" i="1" s="1"/>
  <c r="E103" i="1"/>
  <c r="F103" i="1" s="1"/>
  <c r="E66" i="1"/>
  <c r="F66" i="1" s="1"/>
  <c r="E99" i="1"/>
  <c r="F99" i="1" s="1"/>
  <c r="E87" i="1"/>
  <c r="F87" i="1" s="1"/>
  <c r="E91" i="1"/>
  <c r="F91" i="1" s="1"/>
  <c r="E88" i="1"/>
  <c r="F88" i="1" s="1"/>
  <c r="E85" i="1"/>
  <c r="F85" i="1" s="1"/>
  <c r="E93" i="1"/>
  <c r="F93" i="1" s="1"/>
  <c r="E83" i="1"/>
  <c r="F83" i="1" s="1"/>
  <c r="E79" i="1"/>
  <c r="F79" i="1" s="1"/>
  <c r="E78" i="1"/>
  <c r="F78" i="1" s="1"/>
  <c r="E76" i="1"/>
  <c r="F76" i="1" s="1"/>
  <c r="E75" i="1"/>
  <c r="F75" i="1" s="1"/>
  <c r="E74" i="1"/>
  <c r="F74" i="1" s="1"/>
  <c r="E139" i="1"/>
  <c r="F139" i="1" s="1"/>
  <c r="AR10" i="1"/>
  <c r="AR11" i="1"/>
  <c r="E116" i="1" s="1"/>
  <c r="F116" i="1" s="1"/>
  <c r="AR12" i="1"/>
  <c r="E117" i="1" s="1"/>
  <c r="F117" i="1" s="1"/>
  <c r="AR13" i="1"/>
  <c r="AR14" i="1"/>
  <c r="AR15" i="1"/>
  <c r="E119" i="1" s="1"/>
  <c r="F119" i="1" s="1"/>
  <c r="AR16" i="1"/>
  <c r="E121" i="1" s="1"/>
  <c r="F121" i="1" s="1"/>
  <c r="AR17" i="1"/>
  <c r="E107" i="1" s="1"/>
  <c r="F107" i="1" s="1"/>
  <c r="AR18" i="1"/>
  <c r="E125" i="1" s="1"/>
  <c r="F125" i="1" s="1"/>
  <c r="AR19" i="1"/>
  <c r="E81" i="1" s="1"/>
  <c r="F81" i="1" s="1"/>
  <c r="AR20" i="1"/>
  <c r="AR21" i="1"/>
  <c r="AR22" i="1"/>
  <c r="AR23" i="1"/>
  <c r="E86" i="1" s="1"/>
  <c r="F86" i="1" s="1"/>
  <c r="AR24" i="1"/>
  <c r="AR25" i="1"/>
  <c r="AR26" i="1"/>
  <c r="E89" i="1" s="1"/>
  <c r="F89" i="1" s="1"/>
  <c r="AR27" i="1"/>
  <c r="E90" i="1" s="1"/>
  <c r="F90" i="1" s="1"/>
  <c r="AR28" i="1"/>
  <c r="E94" i="1" s="1"/>
  <c r="F94" i="1" s="1"/>
  <c r="AR29" i="1"/>
  <c r="E113" i="1" s="1"/>
  <c r="F113" i="1" s="1"/>
  <c r="AR30" i="1"/>
  <c r="AR31" i="1"/>
  <c r="AR32" i="1"/>
  <c r="E98" i="1" s="1"/>
  <c r="F98" i="1" s="1"/>
  <c r="AR33" i="1"/>
  <c r="AR34" i="1"/>
  <c r="AR35" i="1"/>
  <c r="E104" i="1" s="1"/>
  <c r="F104" i="1" s="1"/>
  <c r="AR36" i="1"/>
  <c r="E105" i="1" s="1"/>
  <c r="F105" i="1" s="1"/>
  <c r="AR37" i="1"/>
  <c r="E101" i="1" s="1"/>
  <c r="F101" i="1" s="1"/>
  <c r="AR38" i="1"/>
  <c r="E102" i="1" s="1"/>
  <c r="F102" i="1" s="1"/>
  <c r="AR39" i="1"/>
  <c r="E109" i="1" s="1"/>
  <c r="F109" i="1" s="1"/>
  <c r="AR40" i="1"/>
  <c r="E126" i="1" s="1"/>
  <c r="F126" i="1" s="1"/>
  <c r="AR41" i="1"/>
  <c r="E110" i="1" s="1"/>
  <c r="F110" i="1" s="1"/>
  <c r="AR42" i="1"/>
  <c r="E114" i="1" s="1"/>
  <c r="F114" i="1" s="1"/>
  <c r="AR43" i="1"/>
  <c r="E132" i="1" s="1"/>
  <c r="F132" i="1" s="1"/>
  <c r="AR44" i="1"/>
  <c r="E130" i="1" s="1"/>
  <c r="F130" i="1" s="1"/>
  <c r="AR45" i="1"/>
  <c r="E158" i="1" s="1"/>
  <c r="AR9" i="1"/>
  <c r="AT30" i="1"/>
  <c r="AT31" i="1"/>
  <c r="AU31" i="1" s="1"/>
  <c r="AU30" i="1"/>
  <c r="F38" i="1"/>
  <c r="G38" i="1" s="1"/>
  <c r="F39" i="1"/>
  <c r="G39" i="1" s="1"/>
  <c r="E64" i="1"/>
  <c r="F64" i="1" s="1"/>
  <c r="B111" i="1"/>
  <c r="E131" i="1" l="1"/>
  <c r="F131" i="1" s="1"/>
  <c r="E142" i="1"/>
  <c r="F142" i="1" s="1"/>
  <c r="E140" i="1"/>
  <c r="F140" i="1" s="1"/>
  <c r="E71" i="1"/>
  <c r="W71" i="1"/>
  <c r="W72" i="1" s="1"/>
  <c r="W74" i="1" s="1"/>
  <c r="F71" i="1"/>
  <c r="E136" i="1"/>
  <c r="F136" i="1" s="1"/>
  <c r="F145" i="1"/>
  <c r="E68" i="1"/>
  <c r="F68" i="1" s="1"/>
  <c r="E73" i="1"/>
  <c r="E63" i="1"/>
  <c r="F63" i="1" s="1"/>
  <c r="E70" i="1" l="1"/>
  <c r="F70" i="1" s="1"/>
  <c r="F73" i="1"/>
  <c r="E62" i="1" l="1"/>
  <c r="E61" i="1"/>
  <c r="F62" i="1"/>
  <c r="F61" i="1" l="1"/>
  <c r="E163" i="1"/>
  <c r="E157" i="1"/>
  <c r="E105" i="2"/>
  <c r="D103" i="2"/>
  <c r="D101" i="2"/>
</calcChain>
</file>

<file path=xl/sharedStrings.xml><?xml version="1.0" encoding="utf-8"?>
<sst xmlns="http://schemas.openxmlformats.org/spreadsheetml/2006/main" count="1809" uniqueCount="832">
  <si>
    <t>Акционерное общество "Нефтегазтехнология-Энергия"</t>
  </si>
  <si>
    <t>Обороты счета 20</t>
  </si>
  <si>
    <t>Период: 2018 г.</t>
  </si>
  <si>
    <t>Детализация по субконто: Статьи затрат</t>
  </si>
  <si>
    <t>Выводимые данные: сумма в валюте Российский рубль</t>
  </si>
  <si>
    <t>Отбор: Номенклатурные группы = Транзит электроэнергии</t>
  </si>
  <si>
    <t>Субконто</t>
  </si>
  <si>
    <t>Нач. сальдо деб.</t>
  </si>
  <si>
    <t>Нач. сальдо кред.</t>
  </si>
  <si>
    <t>Деб. оборот</t>
  </si>
  <si>
    <t>Кред. оборот</t>
  </si>
  <si>
    <t>Кон. сальдо деб.</t>
  </si>
  <si>
    <t>Кон. сальдо кред.</t>
  </si>
  <si>
    <t>амортизационные отчисления</t>
  </si>
  <si>
    <t>Амортизация прочих ОС до 40 000 руб.</t>
  </si>
  <si>
    <t>Аренда прочего имущества</t>
  </si>
  <si>
    <t>Арендная плата за землю</t>
  </si>
  <si>
    <t>Грузоперевозки</t>
  </si>
  <si>
    <t>ГСМ и топливо (ГСМ, газ)</t>
  </si>
  <si>
    <t>Добровольное страхование сотрудников</t>
  </si>
  <si>
    <t>Единовременные премии (в т.ч. подарки работникам)</t>
  </si>
  <si>
    <t>Затраты на оплату труда</t>
  </si>
  <si>
    <t>Коммунальные услуги - вода</t>
  </si>
  <si>
    <t>Коммунальные услуги - газ</t>
  </si>
  <si>
    <t>Коммунальные услуги - стоки</t>
  </si>
  <si>
    <t>Коммунальные услуги - теплоэнергия</t>
  </si>
  <si>
    <t>Легковой автотранспорт</t>
  </si>
  <si>
    <t>Налог на имущество</t>
  </si>
  <si>
    <t>Обеспечение производства</t>
  </si>
  <si>
    <t>Обязательное техническое обучение</t>
  </si>
  <si>
    <t>Оплата первых трех дней временной нетрудоспособности</t>
  </si>
  <si>
    <t>Оплата путевок на отдых и оздоровление в санатории и дома отдыха для работников и членов их семей</t>
  </si>
  <si>
    <t>Отчисления с ФОТ</t>
  </si>
  <si>
    <t>Плата за экологию по норме</t>
  </si>
  <si>
    <t>платежи за регистрирование прав на недв.имущество</t>
  </si>
  <si>
    <t>Поверка приборов</t>
  </si>
  <si>
    <t>Природоохранные мероприятия</t>
  </si>
  <si>
    <t>Прочее ТО</t>
  </si>
  <si>
    <t>Прочие страховые платежи</t>
  </si>
  <si>
    <t>Прочие услуги сторонних организаций</t>
  </si>
  <si>
    <t>Прочий автотранспорт</t>
  </si>
  <si>
    <t>Резерв 13 з/п</t>
  </si>
  <si>
    <t>Резерв предстоящих отпусков</t>
  </si>
  <si>
    <t>Сотовая связь</t>
  </si>
  <si>
    <t>Списание расходов на программные продукты, лицензии</t>
  </si>
  <si>
    <t>Стоимость подарков и билетов на зрелищные мероприятия детям работников за счет средств организации</t>
  </si>
  <si>
    <t>Страхование в негосударственных пенсионных фондах</t>
  </si>
  <si>
    <t>Страхование от несчастных случаев</t>
  </si>
  <si>
    <t>Строительно-монтажные работы (хоз. способ)</t>
  </si>
  <si>
    <t>Субподряд обслуживания</t>
  </si>
  <si>
    <t>Суточные в пределах нормы</t>
  </si>
  <si>
    <t>Сырье и материалы</t>
  </si>
  <si>
    <t>Телефонные услуги</t>
  </si>
  <si>
    <t>Технологический автотранспорт</t>
  </si>
  <si>
    <t>Уборка помещений</t>
  </si>
  <si>
    <t>Услуги здравоохранения</t>
  </si>
  <si>
    <t>Услуги по капитальному ремонту зданий и сооружений</t>
  </si>
  <si>
    <t>Услуги по текущему ремонту и содержанию прочего имущества</t>
  </si>
  <si>
    <t>Членские взносы в организации, не связанные с видами деятельности Общества</t>
  </si>
  <si>
    <t>Электроэнергия</t>
  </si>
  <si>
    <t>Итого</t>
  </si>
  <si>
    <t>Обороты счета 26</t>
  </si>
  <si>
    <t>Аудиторские услуги</t>
  </si>
  <si>
    <t>Бухгалтерские услуги</t>
  </si>
  <si>
    <t>Интернет</t>
  </si>
  <si>
    <t>Информационные и консультационные услуги</t>
  </si>
  <si>
    <t>Повышение квалификации</t>
  </si>
  <si>
    <t>Подписка</t>
  </si>
  <si>
    <t>Почтовые, телеграфные услуги</t>
  </si>
  <si>
    <t>Проезд</t>
  </si>
  <si>
    <t xml:space="preserve">Проживание </t>
  </si>
  <si>
    <t>Прочие юридические услуги</t>
  </si>
  <si>
    <t>Удешевление питания</t>
  </si>
  <si>
    <t>Управленческое обучение</t>
  </si>
  <si>
    <t>Услуги нотариуса</t>
  </si>
  <si>
    <t>Услуги по ведению реестра акционеров</t>
  </si>
  <si>
    <t>Обороты счета 91</t>
  </si>
  <si>
    <t>Детализация по субконто: Прочие доходы и расходы</t>
  </si>
  <si>
    <t>Выручка от реализации запасов</t>
  </si>
  <si>
    <t>Доначисления налогов</t>
  </si>
  <si>
    <t>Доплаты к пенсии не работающим пенсионерам за счет средств организации</t>
  </si>
  <si>
    <t>Доходы от ликвидации ОС</t>
  </si>
  <si>
    <t>Другие прочие</t>
  </si>
  <si>
    <t>Затраты за предыдущий период</t>
  </si>
  <si>
    <t>Затраты за предыдущий период методом начислений</t>
  </si>
  <si>
    <t>Использование резерва по сомнительным долгам</t>
  </si>
  <si>
    <t>исправительные проводки прошлых лет, выявленные в текущем году</t>
  </si>
  <si>
    <t>Конкурс "Лучший по профессии"</t>
  </si>
  <si>
    <t>Кредиторская задолженность с истекшим сроком</t>
  </si>
  <si>
    <t>Мат. помощь пенсионерам к професс. праздникам</t>
  </si>
  <si>
    <t>Материальная помощь - особые ситуации</t>
  </si>
  <si>
    <t>Материальная помощь - погребение</t>
  </si>
  <si>
    <t>Материальная помощь - рождение</t>
  </si>
  <si>
    <t>Материальная помощь-стихийное бедствие</t>
  </si>
  <si>
    <t>Налоги</t>
  </si>
  <si>
    <t>НДС по списанной кредиторской задолженности</t>
  </si>
  <si>
    <t>НДС с возмещаемых убытков</t>
  </si>
  <si>
    <t>НДС, невозмещаемый из бюджета</t>
  </si>
  <si>
    <t>От реализации запасов</t>
  </si>
  <si>
    <t>Отчисления во внебюджетные фонды</t>
  </si>
  <si>
    <t>Отчисления профкому</t>
  </si>
  <si>
    <t>Пени</t>
  </si>
  <si>
    <t>Пенсионное страхование ветеранов</t>
  </si>
  <si>
    <t>Поступл. в возмещение причиненных организ. убытков</t>
  </si>
  <si>
    <t>Прибыль прошлых лет методом начислений</t>
  </si>
  <si>
    <t>Проведение праздников</t>
  </si>
  <si>
    <t>Процент по займам</t>
  </si>
  <si>
    <t>Прочие</t>
  </si>
  <si>
    <t>Прочие доходы</t>
  </si>
  <si>
    <t>Прочие операционные доходы</t>
  </si>
  <si>
    <t>Прочие проценты к получению</t>
  </si>
  <si>
    <t>Расходы по аренде прошлых лет</t>
  </si>
  <si>
    <t>Расходы по оплате услуг, оказанных банками</t>
  </si>
  <si>
    <t>Создание резерва по сомнительным долгам</t>
  </si>
  <si>
    <t>Списание спецодежды при увольнении</t>
  </si>
  <si>
    <t>Спортивно-оздоровительные мероприятия</t>
  </si>
  <si>
    <t>Стоимость ликвидированного ОС</t>
  </si>
  <si>
    <t>Строительство и содержание объектов соц. сферы и ЖКХ</t>
  </si>
  <si>
    <t>Судебные издержки и арбитражные расходы</t>
  </si>
  <si>
    <t>Суммы доходов от безвозм. полученных ценностей</t>
  </si>
  <si>
    <t>Штрафы и пени по уплате налогов</t>
  </si>
  <si>
    <t>Штрафы, пени по исполнительным листам</t>
  </si>
  <si>
    <t>Штрафы, признанные предприятием</t>
  </si>
  <si>
    <t>9б</t>
  </si>
  <si>
    <t>I</t>
  </si>
  <si>
    <t>Структура затрат</t>
  </si>
  <si>
    <t>Х</t>
  </si>
  <si>
    <t>1</t>
  </si>
  <si>
    <t>Необходимая валовая выручка на содержание</t>
  </si>
  <si>
    <t>1.1</t>
  </si>
  <si>
    <t>Подконтрольные расходы, всего</t>
  </si>
  <si>
    <t>1.1.1</t>
  </si>
  <si>
    <t>Материальные расходы, всего</t>
  </si>
  <si>
    <t>1.1.1.1</t>
  </si>
  <si>
    <t>в том числе на сырье, материалы, запасные части, инструмент, топливо</t>
  </si>
  <si>
    <t>1.1.1.2</t>
  </si>
  <si>
    <t>на ремонт</t>
  </si>
  <si>
    <t>1.1.1.3</t>
  </si>
  <si>
    <t>в том числе на работы и услуги производственного характера (в том числе услуги сторонних организаций по содержанию сетей и распределительных устройств)</t>
  </si>
  <si>
    <t>1.1.1.3.1</t>
  </si>
  <si>
    <t>в том числе на ремонт</t>
  </si>
  <si>
    <t>1.1.2</t>
  </si>
  <si>
    <t>Фонд оплаты труда</t>
  </si>
  <si>
    <t>1.1.2.1</t>
  </si>
  <si>
    <t>1.1.3</t>
  </si>
  <si>
    <t>Прочие подконтрольные расходы (с расшифровкой)</t>
  </si>
  <si>
    <t>1.1.3.1</t>
  </si>
  <si>
    <t>в том числе прибыль на социальное развитие (включая социальные выплаты)</t>
  </si>
  <si>
    <t>1.1.3.2</t>
  </si>
  <si>
    <t>в том числе транспортные услуги</t>
  </si>
  <si>
    <t>1.1.3.3</t>
  </si>
  <si>
    <r>
      <t>в том числе прочие расходы (с расшифровкой)</t>
    </r>
    <r>
      <rPr>
        <vertAlign val="superscript"/>
        <sz val="10"/>
        <rFont val="Arial"/>
        <family val="2"/>
        <charset val="204"/>
      </rPr>
      <t>4</t>
    </r>
  </si>
  <si>
    <t>Коммунальные услуги - мусор</t>
  </si>
  <si>
    <t>Коммунальные услуги - электроэнергия</t>
  </si>
  <si>
    <t>Опасные производственны объекты</t>
  </si>
  <si>
    <t>Плата за экологию сверх нормы</t>
  </si>
  <si>
    <t>Проживание</t>
  </si>
  <si>
    <t>Прочие ТО</t>
  </si>
  <si>
    <t>Прочие налоги и обязательные налоговые платежи и сборы</t>
  </si>
  <si>
    <t>Платежи за регистрирование прав на недв.имущество</t>
  </si>
  <si>
    <t>Расходы на рекламу</t>
  </si>
  <si>
    <t>Радиосвязь</t>
  </si>
  <si>
    <t>СВЧ</t>
  </si>
  <si>
    <t>Страхование строительных объектов</t>
  </si>
  <si>
    <t>Услуги военизированной и сторожевой охраны, СБ</t>
  </si>
  <si>
    <t>прочие юридические услуги</t>
  </si>
  <si>
    <t>Юридические услуги</t>
  </si>
  <si>
    <t>ГСМ и топливо</t>
  </si>
  <si>
    <t>Информационно-технологические услуги и услуги по обслуживанию АСУ и оргтехники</t>
  </si>
  <si>
    <t>Информационные услуги</t>
  </si>
  <si>
    <t>Техническое обучение</t>
  </si>
  <si>
    <t>Налог на землю</t>
  </si>
  <si>
    <t>Прочие командировки автотранспорта</t>
  </si>
  <si>
    <t>Услуги по аттестации рабочих мест</t>
  </si>
  <si>
    <t>Прочие ТМЦ</t>
  </si>
  <si>
    <t>Прочие услуги</t>
  </si>
  <si>
    <t>Услуги по управлению</t>
  </si>
  <si>
    <t>1.1.4</t>
  </si>
  <si>
    <t>Расходы на обслуживание операционных заемных средств в составе подконтрольных расходов</t>
  </si>
  <si>
    <t>1.1.5</t>
  </si>
  <si>
    <t>Расходы из прибыли в составе подконтрольных расходов</t>
  </si>
  <si>
    <t>1.2</t>
  </si>
  <si>
    <t>Неподконтрольные расходы, включенные в НВВ, всего</t>
  </si>
  <si>
    <t>1.2.1</t>
  </si>
  <si>
    <t>Оплата услуг ОАО «ФСК ЕЭС»</t>
  </si>
  <si>
    <t>1.2.2</t>
  </si>
  <si>
    <t>Расходы на оплату технологического присоединения к сетям смежной сетевой организации</t>
  </si>
  <si>
    <t>1.2.3</t>
  </si>
  <si>
    <t>Плата за аренду имущества</t>
  </si>
  <si>
    <t>1.2.4</t>
  </si>
  <si>
    <t>отчисления на социальные нужды</t>
  </si>
  <si>
    <t>1.2.5</t>
  </si>
  <si>
    <t>расходы на возврат и обслуживание долгосрочных заемных средств, направляемых на финансирование капитальных вложений</t>
  </si>
  <si>
    <t>1.2.6</t>
  </si>
  <si>
    <t>амортизация</t>
  </si>
  <si>
    <t>1.2.7</t>
  </si>
  <si>
    <t>прибыль на капитальные вложения</t>
  </si>
  <si>
    <t>1.2.8</t>
  </si>
  <si>
    <t>налог на прибыль</t>
  </si>
  <si>
    <t>1.2.9</t>
  </si>
  <si>
    <t>прочие налоги</t>
  </si>
  <si>
    <t>1.2.10</t>
  </si>
  <si>
    <t>Расходы сетевой организации, связанные с осуществлением технологического присоединенияк электрическим сетям, не включенные в плату за технологическое присоединение</t>
  </si>
  <si>
    <t>1.2.10.1</t>
  </si>
  <si>
    <t>Справочно: «Количество льготных технологических присоединений»</t>
  </si>
  <si>
    <t>ед.</t>
  </si>
  <si>
    <t>1.2.11</t>
  </si>
  <si>
    <t>Средства, подлежащие дополнительному учету по результатам вступивших в законную силу решений суда, решений ФСТ России, принятых по итогам рассмотрения разногласий или досудебного урегулирования споров, решения ФСТ России об отмене решения регулирующего органа, принятого им с превышением полномочий (предписания)</t>
  </si>
  <si>
    <t>1.2.12</t>
  </si>
  <si>
    <t>прочие неподконтрольные расходы (с расшифровкой)</t>
  </si>
  <si>
    <t>1.3</t>
  </si>
  <si>
    <t>недополученный по независящим причинам доход (+) / избыток средств, полученный в предыдущем периоде регулирования (–)</t>
  </si>
  <si>
    <t>II</t>
  </si>
  <si>
    <t>Справочно: расходы на ремонт, всего (пункт 1.1.1.2+пункт 1.1.2.1+пункт 1.1.3.1)</t>
  </si>
  <si>
    <t>III</t>
  </si>
  <si>
    <t>Необходимая валовая выручка на оплату технологического расхода (потерь) электроэнергии</t>
  </si>
  <si>
    <t>Справочно:
Объем технологических потерь</t>
  </si>
  <si>
    <t>МВт·ч</t>
  </si>
  <si>
    <t>Справочно:
Цена покупки электрической энергии сетевой организацией в целях компенсации технологического расхода электрической энергии</t>
  </si>
  <si>
    <t>руб./МВт</t>
  </si>
  <si>
    <t>руб.</t>
  </si>
  <si>
    <t>фот</t>
  </si>
  <si>
    <t>страх</t>
  </si>
  <si>
    <t>всего</t>
  </si>
  <si>
    <t>транзит ЭЭ</t>
  </si>
  <si>
    <t>пожарная охрана и сигнализ</t>
  </si>
  <si>
    <t>ФОТ</t>
  </si>
  <si>
    <t>удешевление питания</t>
  </si>
  <si>
    <t>факт</t>
  </si>
  <si>
    <t>план</t>
  </si>
  <si>
    <t>отклонение</t>
  </si>
  <si>
    <t>по форме</t>
  </si>
  <si>
    <t>по обороткам</t>
  </si>
  <si>
    <t>Приложение 2</t>
  </si>
  <si>
    <t>к приказу Федеральной службы по тарифам</t>
  </si>
  <si>
    <t>от 24 октября 2014 г. № 1831-э</t>
  </si>
  <si>
    <t>Раскрытие информации о структуре и объемах затрат</t>
  </si>
  <si>
    <t>на оказание услуг по передаче электрической энергии</t>
  </si>
  <si>
    <t>сетевыми организациями, регулирование деятельности которых</t>
  </si>
  <si>
    <t>осуществляется методом долгосрочной индексации</t>
  </si>
  <si>
    <t>необходимой валовой выручки</t>
  </si>
  <si>
    <t>Наименование организации:</t>
  </si>
  <si>
    <t>АО "Нефтегазтехнология-Энергия"</t>
  </si>
  <si>
    <t>ИНН:</t>
  </si>
  <si>
    <t>КПП:</t>
  </si>
  <si>
    <t>Долгосрочный период регулирования:</t>
  </si>
  <si>
    <t>гг.</t>
  </si>
  <si>
    <t>№ п/п</t>
  </si>
  <si>
    <t>Показатель</t>
  </si>
  <si>
    <t>Ед. изм.</t>
  </si>
  <si>
    <r>
      <t>Примечание</t>
    </r>
    <r>
      <rPr>
        <vertAlign val="superscript"/>
        <sz val="10"/>
        <rFont val="Times New Roman"/>
        <family val="1"/>
        <charset val="204"/>
      </rPr>
      <t>3</t>
    </r>
  </si>
  <si>
    <r>
      <t>план</t>
    </r>
    <r>
      <rPr>
        <vertAlign val="superscript"/>
        <sz val="10"/>
        <rFont val="Times New Roman"/>
        <family val="1"/>
        <charset val="204"/>
      </rPr>
      <t>1</t>
    </r>
  </si>
  <si>
    <r>
      <t>факт</t>
    </r>
    <r>
      <rPr>
        <vertAlign val="superscript"/>
        <sz val="10"/>
        <rFont val="Times New Roman"/>
        <family val="1"/>
        <charset val="204"/>
      </rPr>
      <t>2</t>
    </r>
  </si>
  <si>
    <t>тыс. руб.</t>
  </si>
  <si>
    <r>
      <t>в том числе прочие расходы (с расшифровкой)</t>
    </r>
    <r>
      <rPr>
        <vertAlign val="superscript"/>
        <sz val="10"/>
        <rFont val="Times New Roman"/>
        <family val="1"/>
        <charset val="204"/>
      </rPr>
      <t>4</t>
    </r>
  </si>
  <si>
    <t>IV</t>
  </si>
  <si>
    <t>Натуральные (количественные) показатели, используемые при определении структуры и объемов затрат на оказание услуг по передаче электрической энергии сетевыми организациями</t>
  </si>
  <si>
    <t>общее количество точек подключения на конец года</t>
  </si>
  <si>
    <t>шт.</t>
  </si>
  <si>
    <t>2</t>
  </si>
  <si>
    <t>Трансформаторная мощность подстанций, всего</t>
  </si>
  <si>
    <t>МВа</t>
  </si>
  <si>
    <t>в том числе трансформаторная мощность подстанций на уровне напряжения ВН</t>
  </si>
  <si>
    <t>в том числе трансформаторная мощность подстанций на уровне напряжения СН1</t>
  </si>
  <si>
    <t>2.n</t>
  </si>
  <si>
    <t>в том числе трансформаторная мощность подстанций на уровне напряжения СН2</t>
  </si>
  <si>
    <t>3</t>
  </si>
  <si>
    <t>Количество условных единиц по линиям электропередач, всего</t>
  </si>
  <si>
    <t>у. е.</t>
  </si>
  <si>
    <t>3.1</t>
  </si>
  <si>
    <t>в том числе количество условных единиц по линиям электропередач на уровне напряжения ВН</t>
  </si>
  <si>
    <t>3.2</t>
  </si>
  <si>
    <t>в том числе количество условных единиц по линиям электропередач на уровне напряжения СН1</t>
  </si>
  <si>
    <t>3.3</t>
  </si>
  <si>
    <t>в том числе количество условных единиц по линиям электропередач на уровне напряжения СН2</t>
  </si>
  <si>
    <t>3.4</t>
  </si>
  <si>
    <t>в том числе количество условных единиц по линиям электропередач на уровне напряжения НН</t>
  </si>
  <si>
    <t>4</t>
  </si>
  <si>
    <t>Количество условных единиц по подстанциям, всего</t>
  </si>
  <si>
    <t>4.1</t>
  </si>
  <si>
    <t>в том числе количество условных единиц по подстанциям на уровне напряжения ВН</t>
  </si>
  <si>
    <t>4.2</t>
  </si>
  <si>
    <t>в том числе количество условных единиц по подстанциям на уровне напряжения СН1</t>
  </si>
  <si>
    <t>4.3</t>
  </si>
  <si>
    <t>в том числе количество условных единиц по подстанциям на уровне напряжения СН2</t>
  </si>
  <si>
    <t>5</t>
  </si>
  <si>
    <t>Длина линий электропередач, всего</t>
  </si>
  <si>
    <t>км</t>
  </si>
  <si>
    <t>5.1</t>
  </si>
  <si>
    <t>в том числе длина линий электропередач на уровне напряжения ВН</t>
  </si>
  <si>
    <t>5.2</t>
  </si>
  <si>
    <t>в том числе длина линий электропередач на уровне напряжения СН1</t>
  </si>
  <si>
    <t>5.3</t>
  </si>
  <si>
    <t>в том числе длина линий электропередач на  уровне напряжения СН2</t>
  </si>
  <si>
    <t>5.4</t>
  </si>
  <si>
    <t>в том числе длина линий электропередач на уровне напряжения НН</t>
  </si>
  <si>
    <t>6</t>
  </si>
  <si>
    <t>Доля кабельных линий электропередач</t>
  </si>
  <si>
    <t>%</t>
  </si>
  <si>
    <t>7</t>
  </si>
  <si>
    <t>Ввод в эксплуатацию новых объектов электросетевого комплекса на конец года</t>
  </si>
  <si>
    <t>7.1</t>
  </si>
  <si>
    <t>в том числе за счет платы за технологическое присоединение</t>
  </si>
  <si>
    <t>8</t>
  </si>
  <si>
    <r>
      <t>норматив технологического расхода (потерь) электрической энергии, установленный Минэнерго России</t>
    </r>
    <r>
      <rPr>
        <vertAlign val="superscript"/>
        <sz val="10"/>
        <rFont val="Times New Roman"/>
        <family val="1"/>
        <charset val="204"/>
      </rPr>
      <t>5</t>
    </r>
  </si>
  <si>
    <t>Примечание:</t>
  </si>
  <si>
    <r>
      <t>1</t>
    </r>
    <r>
      <rPr>
        <sz val="10"/>
        <rFont val="Arial Cyr"/>
        <charset val="204"/>
      </rPr>
      <t> </t>
    </r>
    <r>
      <rPr>
        <sz val="10"/>
        <rFont val="Times New Roman"/>
        <family val="1"/>
        <charset val="204"/>
      </rPr>
      <t>В случае определения плановых значений показателей органами исполнительной власти в области государственного регулирования тарифов при установлении тарифов на услуги по передаче электрической энергии в столбце &lt;план&gt; указываются соответствующие значения. Плановые значения составляющих подконтрольных расходов раскрываются в отношении расходов, учтенных регулирующим органом на первый год долгосрочного периода регулирования.</t>
    </r>
  </si>
  <si>
    <r>
      <t>2</t>
    </r>
    <r>
      <rPr>
        <sz val="10"/>
        <rFont val="Times New Roman"/>
        <family val="1"/>
        <charset val="204"/>
      </rPr>
      <t> Информация о фактических затратах на оказание регулируемых услуг заполняется на основании данных раздельного учета расходов по регулируемым видам деятельности.</t>
    </r>
  </si>
  <si>
    <r>
      <t>3</t>
    </r>
    <r>
      <rPr>
        <sz val="10"/>
        <rFont val="Times New Roman"/>
        <family val="1"/>
        <charset val="204"/>
      </rPr>
      <t> При наличии отклонений фактических значений показателей от плановых значений более чем на 15 процентов в столбце &lt;Примечание&gt; указываются причины их возникновения.</t>
    </r>
  </si>
  <si>
    <r>
      <t>4</t>
    </r>
    <r>
      <rPr>
        <sz val="10"/>
        <rFont val="Times New Roman"/>
        <family val="1"/>
        <charset val="204"/>
      </rPr>
      <t> В соответствии с пунктом 28 Основ ценообразования в области регулируемых цен (тарифов) в электроэнергетике, утвержденных постановлением Правительства Российской Федерации от 29.12.2011 № 1178.</t>
    </r>
  </si>
  <si>
    <r>
      <t>5</t>
    </r>
    <r>
      <rPr>
        <sz val="10"/>
        <rFont val="Times New Roman"/>
        <family val="1"/>
        <charset val="204"/>
      </rPr>
      <t> В соответствии с пунктом 4.2.14.8. Положения о Министерстве энергетики Российской Федерации, утвержденного постановлением Правительства Российской Федерации от 28.05.2008 № 400.</t>
    </r>
  </si>
  <si>
    <t>Приложение № 9</t>
  </si>
  <si>
    <t>к приказу Минэнерго России
от 25 апреля 2018 г. № 320</t>
  </si>
  <si>
    <t>Форма 9. Отчет об исполнении финансового плана субъекта электроэнергетики</t>
  </si>
  <si>
    <t>Инвестиционная программа</t>
  </si>
  <si>
    <t>АО "НГТ-Энергия"</t>
  </si>
  <si>
    <t>полное наименование субъекта электроэнергетики</t>
  </si>
  <si>
    <t xml:space="preserve">Субъект Российской Федерации: </t>
  </si>
  <si>
    <t>Краснодарский край</t>
  </si>
  <si>
    <t xml:space="preserve">Год раскрытия (предоставления) информации: </t>
  </si>
  <si>
    <t xml:space="preserve"> год</t>
  </si>
  <si>
    <t>Утвержденные плановые значения показателей приведены в соответствии с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</si>
  <si>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</si>
  <si>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</si>
  <si>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Отчетный год 2018</t>
  </si>
  <si>
    <t>Отклонение от плановых значений года 2018</t>
  </si>
  <si>
    <t>Причины 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</si>
  <si>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</si>
  <si>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</si>
  <si>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</si>
  <si>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</si>
  <si>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</si>
  <si>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 *:</t>
  </si>
  <si>
    <t>млн. рублей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</si>
  <si>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</si>
  <si>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</si>
  <si>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</si>
  <si>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</si>
  <si>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</si>
  <si>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</si>
  <si>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</si>
  <si>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</si>
  <si>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</si>
  <si>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</si>
  <si>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</si>
  <si>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</si>
  <si>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</si>
  <si>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</si>
  <si>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</si>
  <si>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</si>
  <si>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</si>
  <si>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</si>
  <si>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</si>
  <si>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</si>
  <si>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</si>
  <si>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</si>
  <si>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</si>
  <si>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</si>
  <si>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</si>
  <si>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</si>
  <si>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</si>
  <si>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</si>
  <si>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</si>
  <si>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</si>
  <si>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</si>
  <si>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</si>
  <si>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</si>
  <si>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</si>
  <si>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</si>
  <si>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</si>
  <si>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</si>
  <si>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</si>
  <si>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</si>
  <si>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</si>
  <si>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</si>
  <si>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</si>
  <si>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</si>
  <si>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</si>
  <si>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</si>
  <si>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</si>
  <si>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</si>
  <si>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</si>
  <si>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</si>
  <si>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</si>
  <si>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</si>
  <si>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</si>
  <si>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</si>
  <si>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</si>
  <si>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</si>
  <si>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</si>
  <si>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</si>
  <si>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</si>
  <si>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</si>
  <si>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</si>
  <si>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</si>
  <si>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</si>
  <si>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</si>
  <si>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</si>
  <si>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</si>
  <si>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</si>
  <si>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</si>
  <si>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</si>
  <si>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</si>
  <si>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</si>
  <si>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</si>
  <si>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</si>
  <si>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</si>
  <si>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</si>
  <si>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</si>
  <si>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</si>
  <si>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</si>
  <si>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</si>
  <si>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</si>
  <si>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</si>
  <si>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</si>
  <si>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</si>
  <si>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</si>
  <si>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</si>
  <si>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</si>
  <si>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</si>
  <si>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</si>
  <si>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</si>
  <si>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</si>
  <si>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</si>
  <si>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Прибыль (убыток) от продаж (строка I - строка II) всего, в том числе:</t>
  </si>
  <si>
    <t>3.1.1</t>
  </si>
  <si>
    <t>3.1.2</t>
  </si>
  <si>
    <t>3.1.3</t>
  </si>
  <si>
    <t>3.5</t>
  </si>
  <si>
    <t>3.6</t>
  </si>
  <si>
    <t>3.7</t>
  </si>
  <si>
    <t>3.8</t>
  </si>
  <si>
    <t>3.8.1</t>
  </si>
  <si>
    <t>3.8.2</t>
  </si>
  <si>
    <t>3.9</t>
  </si>
  <si>
    <t>Прочие доходы и расходы (сальдо) (строка 4.1 -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</si>
  <si>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</si>
  <si>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</si>
  <si>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</si>
  <si>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</si>
  <si>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</si>
  <si>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</si>
  <si>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</si>
  <si>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</si>
  <si>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</si>
  <si>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</si>
  <si>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</si>
  <si>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</si>
  <si>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</si>
  <si>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</si>
  <si>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</si>
  <si>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</si>
  <si>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</si>
  <si>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</si>
  <si>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</si>
  <si>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</si>
  <si>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</si>
  <si>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</si>
  <si>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</si>
  <si>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</si>
  <si>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</si>
  <si>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</si>
  <si>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</si>
  <si>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</si>
  <si>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</si>
  <si>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</si>
  <si>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</si>
  <si>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</si>
  <si>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</si>
  <si>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</si>
  <si>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</si>
  <si>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</si>
  <si>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</si>
  <si>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</si>
  <si>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</si>
  <si>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</si>
  <si>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</si>
  <si>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</si>
  <si>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</si>
  <si>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</si>
  <si>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</si>
  <si>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</si>
  <si>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</si>
  <si>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</si>
  <si>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</si>
  <si>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</si>
  <si>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</si>
  <si>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</si>
  <si>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</si>
  <si>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</si>
  <si>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</si>
  <si>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</si>
  <si>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</si>
  <si>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</si>
  <si>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</si>
  <si>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</si>
  <si>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</si>
  <si>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</si>
  <si>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</si>
  <si>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</si>
  <si>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</si>
  <si>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</si>
  <si>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</si>
  <si>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</si>
  <si>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</si>
  <si>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</si>
  <si>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</si>
  <si>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</si>
  <si>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</si>
  <si>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</si>
  <si>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</si>
  <si>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</si>
  <si>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</si>
  <si>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</si>
  <si>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</si>
  <si>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</si>
  <si>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</si>
  <si>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</si>
  <si>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</si>
  <si>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</si>
  <si>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</si>
  <si>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</si>
  <si>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</si>
  <si>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</si>
  <si>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</si>
  <si>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</si>
  <si>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</si>
  <si>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</si>
  <si>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</si>
  <si>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</si>
  <si>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</si>
  <si>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</si>
  <si>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</si>
  <si>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</si>
  <si>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</si>
  <si>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</si>
  <si>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</si>
  <si>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</si>
  <si>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</si>
  <si>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</si>
  <si>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</si>
  <si>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</si>
  <si>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</si>
  <si>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</si>
  <si>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</si>
  <si>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</si>
  <si>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</si>
  <si>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</si>
  <si>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</si>
  <si>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</si>
  <si>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</si>
  <si>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</si>
  <si>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</si>
  <si>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</si>
  <si>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</si>
  <si>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</si>
  <si>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</si>
  <si>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</si>
  <si>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</si>
  <si>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</si>
  <si>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</si>
  <si>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</si>
  <si>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</si>
  <si>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</si>
  <si>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</si>
  <si>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</si>
  <si>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</si>
  <si>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</si>
  <si>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</si>
  <si>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</si>
  <si>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</si>
  <si>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</si>
  <si>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</si>
  <si>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</si>
  <si>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</si>
  <si>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</si>
  <si>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</si>
  <si>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</si>
  <si>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</si>
  <si>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</si>
  <si>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</si>
  <si>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</si>
  <si>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</si>
  <si>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</si>
  <si>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</si>
  <si>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</si>
  <si>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</si>
  <si>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</si>
  <si>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</si>
  <si>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</si>
  <si>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</si>
  <si>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</si>
  <si>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</si>
  <si>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</si>
  <si>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</si>
  <si>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</si>
  <si>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</si>
  <si>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</si>
  <si>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</si>
  <si>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</si>
  <si>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</si>
  <si>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</si>
  <si>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</si>
  <si>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</si>
  <si>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</si>
  <si>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</si>
  <si>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</si>
  <si>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</si>
  <si>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</si>
  <si>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</si>
  <si>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</si>
  <si>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</si>
  <si>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</si>
  <si>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</si>
  <si>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</si>
  <si>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</si>
  <si>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</si>
  <si>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</si>
  <si>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</si>
  <si>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</si>
  <si>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</si>
  <si>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</si>
  <si>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</si>
  <si>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</si>
  <si>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</si>
  <si>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</si>
  <si>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</si>
  <si>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</si>
  <si>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</si>
  <si>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</si>
  <si>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</si>
  <si>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</si>
  <si>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</si>
  <si>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</si>
  <si>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</si>
  <si>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</si>
  <si>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</si>
  <si>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</si>
  <si>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</si>
  <si>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</si>
  <si>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</si>
  <si>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</si>
  <si>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</si>
  <si>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</si>
  <si>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</si>
  <si>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</si>
  <si>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</si>
  <si>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</si>
  <si>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</si>
  <si>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</si>
  <si>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</si>
  <si>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</si>
  <si>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</si>
  <si>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</si>
  <si>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</si>
  <si>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</si>
  <si>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</si>
  <si>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</si>
  <si>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</si>
  <si>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</si>
  <si>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</si>
  <si>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</si>
  <si>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</si>
  <si>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</si>
  <si>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</si>
  <si>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</si>
  <si>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</si>
  <si>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</si>
  <si>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</si>
  <si>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</si>
  <si>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</si>
  <si>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</si>
  <si>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</si>
  <si>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</si>
  <si>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</si>
  <si>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</si>
  <si>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</si>
  <si>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</si>
  <si>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</si>
  <si>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</si>
  <si>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</si>
  <si>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</si>
  <si>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</si>
  <si>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</si>
  <si>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</si>
  <si>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</si>
  <si>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</si>
  <si>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</si>
  <si>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</si>
  <si>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</si>
  <si>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</si>
  <si>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</si>
  <si>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</si>
  <si>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</si>
  <si>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</si>
  <si>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</si>
  <si>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</si>
  <si>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</si>
  <si>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</si>
  <si>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</si>
  <si>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</si>
  <si>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</si>
  <si>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</si>
  <si>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</si>
  <si>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</si>
  <si>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</si>
  <si>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</si>
  <si>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</si>
  <si>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</si>
  <si>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</si>
  <si>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</si>
  <si>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</si>
  <si>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</si>
  <si>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</si>
  <si>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</si>
  <si>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</si>
  <si>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</si>
  <si>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</si>
  <si>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</si>
  <si>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</si>
  <si>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</si>
  <si>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</si>
  <si>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</si>
  <si>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</si>
  <si>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</si>
  <si>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</si>
  <si>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</si>
  <si>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</si>
  <si>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</si>
  <si>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</si>
  <si>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</si>
  <si>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</si>
  <si>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Отчетный год N</t>
  </si>
  <si>
    <t>Отклонения от плановых значений года N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</si>
  <si>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</si>
  <si>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</si>
  <si>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</si>
  <si>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</si>
  <si>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</si>
  <si>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</si>
  <si>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</si>
  <si>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</si>
  <si>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</si>
  <si>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</si>
  <si>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</si>
  <si>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</si>
  <si>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</si>
  <si>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</si>
  <si>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</si>
  <si>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</si>
  <si>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</si>
  <si>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</si>
  <si>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</si>
  <si>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</si>
  <si>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</si>
  <si>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</si>
  <si>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</si>
  <si>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</si>
  <si>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</si>
  <si>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</si>
  <si>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</si>
  <si>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</si>
  <si>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</si>
  <si>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</si>
  <si>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</si>
  <si>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</si>
  <si>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</si>
  <si>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</si>
  <si>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</si>
  <si>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</si>
  <si>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</si>
  <si>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</si>
  <si>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</si>
  <si>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</si>
  <si>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</si>
  <si>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</si>
  <si>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</si>
  <si>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</si>
  <si>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</si>
  <si>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</si>
  <si>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</si>
  <si>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</si>
  <si>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</si>
  <si>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</si>
  <si>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</si>
  <si>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</si>
  <si>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</si>
  <si>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</si>
  <si>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</si>
  <si>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</si>
  <si>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</si>
  <si>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</si>
  <si>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</si>
  <si>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</si>
  <si>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</si>
  <si>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</si>
  <si>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</si>
  <si>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</si>
  <si>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</si>
  <si>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</si>
  <si>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</si>
  <si>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</si>
  <si>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</si>
  <si>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</si>
  <si>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</si>
  <si>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</si>
  <si>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</si>
  <si>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</si>
  <si>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
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</si>
  <si>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</si>
  <si>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</si>
  <si>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</si>
  <si>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</si>
  <si>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</si>
  <si>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</si>
  <si>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</si>
  <si>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</si>
  <si>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</si>
  <si>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</si>
  <si>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</si>
  <si>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</si>
  <si>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</si>
  <si>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</si>
  <si>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</si>
  <si>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</si>
  <si>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</si>
  <si>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</si>
  <si>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</si>
  <si>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числе.</t>
  </si>
  <si>
    <t>***** Указывается суммарно стоимость оказанных субъекту электроэнергетики услуг.</t>
  </si>
  <si>
    <t>2020-2024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</si>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</sst>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"/>
    <numFmt numFmtId="165" formatCode="0.00;[Red]\-0.00"/>
    <numFmt numFmtId="166" formatCode="#,##0.00_ ;[Red]\-#,##0.00\ "/>
    <numFmt numFmtId="167" formatCode="0.0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</font>
    <font>
      <sz val="8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7" fillId="0" borderId="0"/>
    <xf numFmtId="0" fontId="1" fillId="0" borderId="0"/>
  </cellStyleXfs>
  <cellXfs count="258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Continuous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Continuous" wrapText="1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/>
    </xf>
    <xf numFmtId="40" fontId="4" fillId="0" borderId="6" xfId="0" applyNumberFormat="1" applyFont="1" applyBorder="1" applyAlignment="1">
      <alignment horizontal="right" vertical="top"/>
    </xf>
    <xf numFmtId="0" fontId="4" fillId="0" borderId="7" xfId="0" applyFont="1" applyBorder="1" applyAlignment="1">
      <alignment horizontal="right" vertical="top"/>
    </xf>
    <xf numFmtId="0" fontId="3" fillId="0" borderId="8" xfId="0" applyFont="1" applyBorder="1" applyAlignment="1">
      <alignment horizontal="left"/>
    </xf>
    <xf numFmtId="0" fontId="4" fillId="0" borderId="9" xfId="0" applyFont="1" applyBorder="1" applyAlignment="1">
      <alignment horizontal="right" vertical="top"/>
    </xf>
    <xf numFmtId="40" fontId="4" fillId="0" borderId="9" xfId="0" applyNumberFormat="1" applyFont="1" applyBorder="1" applyAlignment="1">
      <alignment horizontal="right" vertical="top"/>
    </xf>
    <xf numFmtId="0" fontId="4" fillId="0" borderId="10" xfId="0" applyFont="1" applyBorder="1" applyAlignment="1">
      <alignment horizontal="right" vertical="top"/>
    </xf>
    <xf numFmtId="165" fontId="4" fillId="0" borderId="6" xfId="0" applyNumberFormat="1" applyFont="1" applyBorder="1" applyAlignment="1">
      <alignment horizontal="right" vertical="top"/>
    </xf>
    <xf numFmtId="165" fontId="4" fillId="0" borderId="9" xfId="0" applyNumberFormat="1" applyFont="1" applyBorder="1" applyAlignment="1">
      <alignment horizontal="right" vertical="top"/>
    </xf>
    <xf numFmtId="40" fontId="4" fillId="0" borderId="11" xfId="1" applyNumberFormat="1" applyFont="1" applyBorder="1" applyAlignment="1">
      <alignment horizontal="right" vertical="top"/>
    </xf>
    <xf numFmtId="40" fontId="3" fillId="0" borderId="11" xfId="1" applyNumberFormat="1" applyFont="1" applyBorder="1" applyAlignment="1">
      <alignment horizontal="right" vertical="top"/>
    </xf>
    <xf numFmtId="0" fontId="6" fillId="3" borderId="11" xfId="1" applyFont="1" applyFill="1" applyBorder="1" applyAlignment="1">
      <alignment horizontal="left"/>
    </xf>
    <xf numFmtId="49" fontId="8" fillId="3" borderId="11" xfId="2" applyNumberFormat="1" applyFont="1" applyFill="1" applyBorder="1" applyAlignment="1">
      <alignment horizontal="center"/>
    </xf>
    <xf numFmtId="0" fontId="3" fillId="3" borderId="11" xfId="1" applyFont="1" applyFill="1" applyBorder="1" applyAlignment="1">
      <alignment horizontal="left" wrapText="1" indent="1"/>
    </xf>
    <xf numFmtId="0" fontId="8" fillId="3" borderId="11" xfId="2" applyFont="1" applyFill="1" applyBorder="1" applyAlignment="1">
      <alignment horizontal="center"/>
    </xf>
    <xf numFmtId="49" fontId="8" fillId="3" borderId="11" xfId="2" applyNumberFormat="1" applyFont="1" applyFill="1" applyBorder="1" applyAlignment="1">
      <alignment horizontal="center" vertical="center"/>
    </xf>
    <xf numFmtId="0" fontId="8" fillId="3" borderId="11" xfId="2" applyFont="1" applyFill="1" applyBorder="1" applyAlignment="1">
      <alignment horizontal="center" vertical="center"/>
    </xf>
    <xf numFmtId="49" fontId="9" fillId="3" borderId="11" xfId="2" applyNumberFormat="1" applyFont="1" applyFill="1" applyBorder="1" applyAlignment="1">
      <alignment horizontal="center"/>
    </xf>
    <xf numFmtId="0" fontId="4" fillId="3" borderId="11" xfId="1" applyFont="1" applyFill="1" applyBorder="1" applyAlignment="1">
      <alignment horizontal="left" wrapText="1" indent="1"/>
    </xf>
    <xf numFmtId="49" fontId="9" fillId="3" borderId="11" xfId="2" applyNumberFormat="1" applyFont="1" applyFill="1" applyBorder="1" applyAlignment="1">
      <alignment horizontal="center" vertical="center"/>
    </xf>
    <xf numFmtId="0" fontId="9" fillId="3" borderId="11" xfId="2" applyFont="1" applyFill="1" applyBorder="1" applyAlignment="1">
      <alignment horizontal="center" vertical="center"/>
    </xf>
    <xf numFmtId="40" fontId="3" fillId="3" borderId="11" xfId="1" applyNumberFormat="1" applyFont="1" applyFill="1" applyBorder="1" applyAlignment="1">
      <alignment horizontal="right" vertical="top"/>
    </xf>
    <xf numFmtId="4" fontId="8" fillId="3" borderId="11" xfId="2" applyNumberFormat="1" applyFont="1" applyFill="1" applyBorder="1" applyAlignment="1">
      <alignment horizontal="right" vertical="center"/>
    </xf>
    <xf numFmtId="4" fontId="9" fillId="3" borderId="11" xfId="2" applyNumberFormat="1" applyFont="1" applyFill="1" applyBorder="1" applyAlignment="1">
      <alignment horizontal="right"/>
    </xf>
    <xf numFmtId="40" fontId="4" fillId="3" borderId="11" xfId="1" applyNumberFormat="1" applyFont="1" applyFill="1" applyBorder="1" applyAlignment="1">
      <alignment horizontal="right" vertical="top"/>
    </xf>
    <xf numFmtId="4" fontId="9" fillId="3" borderId="11" xfId="2" applyNumberFormat="1" applyFont="1" applyFill="1" applyBorder="1" applyAlignment="1">
      <alignment horizontal="right" vertical="center"/>
    </xf>
    <xf numFmtId="3" fontId="9" fillId="3" borderId="11" xfId="2" applyNumberFormat="1" applyFont="1" applyFill="1" applyBorder="1" applyAlignment="1">
      <alignment horizontal="right" vertical="center"/>
    </xf>
    <xf numFmtId="0" fontId="4" fillId="3" borderId="5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40" fontId="0" fillId="0" borderId="0" xfId="0" applyNumberFormat="1" applyAlignment="1">
      <alignment horizontal="left"/>
    </xf>
    <xf numFmtId="0" fontId="4" fillId="4" borderId="6" xfId="0" applyFont="1" applyFill="1" applyBorder="1" applyAlignment="1">
      <alignment horizontal="left" vertical="top"/>
    </xf>
    <xf numFmtId="40" fontId="4" fillId="4" borderId="6" xfId="1" applyNumberFormat="1" applyFont="1" applyFill="1" applyBorder="1" applyAlignment="1">
      <alignment horizontal="right" vertical="top"/>
    </xf>
    <xf numFmtId="0" fontId="6" fillId="4" borderId="0" xfId="1" applyFont="1" applyFill="1" applyAlignment="1">
      <alignment horizontal="left"/>
    </xf>
    <xf numFmtId="4" fontId="6" fillId="4" borderId="0" xfId="1" applyNumberFormat="1" applyFont="1" applyFill="1" applyAlignment="1">
      <alignment horizontal="left"/>
    </xf>
    <xf numFmtId="0" fontId="4" fillId="2" borderId="5" xfId="0" applyFont="1" applyFill="1" applyBorder="1" applyAlignment="1">
      <alignment horizontal="left" wrapText="1"/>
    </xf>
    <xf numFmtId="166" fontId="0" fillId="0" borderId="0" xfId="0" applyNumberFormat="1"/>
    <xf numFmtId="4" fontId="11" fillId="3" borderId="11" xfId="2" applyNumberFormat="1" applyFont="1" applyFill="1" applyBorder="1" applyAlignment="1">
      <alignment horizontal="right"/>
    </xf>
    <xf numFmtId="40" fontId="3" fillId="5" borderId="11" xfId="1" applyNumberFormat="1" applyFont="1" applyFill="1" applyBorder="1" applyAlignment="1">
      <alignment horizontal="right" vertical="top"/>
    </xf>
    <xf numFmtId="4" fontId="9" fillId="5" borderId="11" xfId="2" applyNumberFormat="1" applyFont="1" applyFill="1" applyBorder="1" applyAlignment="1">
      <alignment horizontal="right" vertical="center"/>
    </xf>
    <xf numFmtId="40" fontId="4" fillId="5" borderId="11" xfId="1" applyNumberFormat="1" applyFont="1" applyFill="1" applyBorder="1" applyAlignment="1">
      <alignment horizontal="right" vertical="top"/>
    </xf>
    <xf numFmtId="4" fontId="9" fillId="5" borderId="11" xfId="2" applyNumberFormat="1" applyFont="1" applyFill="1" applyBorder="1" applyAlignment="1">
      <alignment horizontal="right"/>
    </xf>
    <xf numFmtId="4" fontId="11" fillId="5" borderId="11" xfId="2" applyNumberFormat="1" applyFont="1" applyFill="1" applyBorder="1" applyAlignment="1">
      <alignment horizontal="right"/>
    </xf>
    <xf numFmtId="166" fontId="0" fillId="0" borderId="0" xfId="0" applyNumberFormat="1" applyAlignment="1">
      <alignment horizontal="left"/>
    </xf>
    <xf numFmtId="0" fontId="12" fillId="0" borderId="0" xfId="2" applyFont="1" applyAlignment="1">
      <alignment vertical="center"/>
    </xf>
    <xf numFmtId="0" fontId="12" fillId="0" borderId="0" xfId="2" applyFont="1" applyAlignment="1">
      <alignment horizontal="right" vertical="center"/>
    </xf>
    <xf numFmtId="4" fontId="12" fillId="0" borderId="0" xfId="2" applyNumberFormat="1" applyFont="1" applyAlignment="1">
      <alignment vertical="center"/>
    </xf>
    <xf numFmtId="0" fontId="13" fillId="0" borderId="0" xfId="2" applyFont="1" applyAlignment="1">
      <alignment vertical="center"/>
    </xf>
    <xf numFmtId="4" fontId="13" fillId="0" borderId="0" xfId="2" applyNumberFormat="1" applyFont="1" applyAlignment="1">
      <alignment vertical="center"/>
    </xf>
    <xf numFmtId="4" fontId="15" fillId="0" borderId="0" xfId="2" applyNumberFormat="1" applyFont="1" applyAlignment="1">
      <alignment vertical="center"/>
    </xf>
    <xf numFmtId="0" fontId="15" fillId="0" borderId="0" xfId="2" applyFont="1" applyAlignment="1">
      <alignment vertical="center"/>
    </xf>
    <xf numFmtId="0" fontId="13" fillId="0" borderId="0" xfId="2" applyFont="1"/>
    <xf numFmtId="0" fontId="13" fillId="0" borderId="0" xfId="2" applyFont="1" applyAlignment="1">
      <alignment horizontal="left"/>
    </xf>
    <xf numFmtId="4" fontId="13" fillId="0" borderId="0" xfId="2" applyNumberFormat="1" applyFont="1"/>
    <xf numFmtId="4" fontId="17" fillId="0" borderId="0" xfId="2" applyNumberFormat="1" applyFont="1"/>
    <xf numFmtId="0" fontId="17" fillId="0" borderId="0" xfId="2" applyFont="1"/>
    <xf numFmtId="0" fontId="17" fillId="0" borderId="11" xfId="2" applyFont="1" applyBorder="1" applyAlignment="1">
      <alignment horizontal="center" vertical="center"/>
    </xf>
    <xf numFmtId="49" fontId="17" fillId="0" borderId="11" xfId="2" applyNumberFormat="1" applyFont="1" applyBorder="1" applyAlignment="1">
      <alignment horizontal="center"/>
    </xf>
    <xf numFmtId="0" fontId="17" fillId="0" borderId="11" xfId="2" applyFont="1" applyBorder="1" applyAlignment="1">
      <alignment wrapText="1"/>
    </xf>
    <xf numFmtId="0" fontId="17" fillId="0" borderId="11" xfId="2" applyFont="1" applyBorder="1" applyAlignment="1">
      <alignment horizontal="center"/>
    </xf>
    <xf numFmtId="49" fontId="17" fillId="0" borderId="11" xfId="2" applyNumberFormat="1" applyFont="1" applyBorder="1" applyAlignment="1">
      <alignment horizontal="center" vertical="center"/>
    </xf>
    <xf numFmtId="4" fontId="17" fillId="7" borderId="11" xfId="2" applyNumberFormat="1" applyFont="1" applyFill="1" applyBorder="1" applyAlignment="1">
      <alignment horizontal="right" vertical="center"/>
    </xf>
    <xf numFmtId="49" fontId="17" fillId="0" borderId="11" xfId="2" applyNumberFormat="1" applyFont="1" applyBorder="1" applyAlignment="1">
      <alignment horizontal="left" vertical="center" wrapText="1"/>
    </xf>
    <xf numFmtId="4" fontId="17" fillId="7" borderId="11" xfId="2" applyNumberFormat="1" applyFont="1" applyFill="1" applyBorder="1" applyAlignment="1">
      <alignment horizontal="right"/>
    </xf>
    <xf numFmtId="49" fontId="17" fillId="0" borderId="11" xfId="2" applyNumberFormat="1" applyFont="1" applyBorder="1" applyAlignment="1">
      <alignment horizontal="center" wrapText="1"/>
    </xf>
    <xf numFmtId="49" fontId="17" fillId="0" borderId="11" xfId="2" applyNumberFormat="1" applyFont="1" applyBorder="1" applyAlignment="1">
      <alignment horizontal="left"/>
    </xf>
    <xf numFmtId="4" fontId="17" fillId="0" borderId="11" xfId="2" applyNumberFormat="1" applyFont="1" applyBorder="1" applyAlignment="1">
      <alignment horizontal="right" vertical="center"/>
    </xf>
    <xf numFmtId="49" fontId="17" fillId="0" borderId="11" xfId="2" applyNumberFormat="1" applyFont="1" applyBorder="1" applyAlignment="1">
      <alignment horizontal="left" vertical="center"/>
    </xf>
    <xf numFmtId="4" fontId="17" fillId="0" borderId="11" xfId="2" applyNumberFormat="1" applyFont="1" applyBorder="1" applyAlignment="1">
      <alignment horizontal="right"/>
    </xf>
    <xf numFmtId="49" fontId="17" fillId="0" borderId="11" xfId="2" applyNumberFormat="1" applyFont="1" applyBorder="1" applyAlignment="1">
      <alignment horizontal="left" wrapText="1"/>
    </xf>
    <xf numFmtId="0" fontId="17" fillId="0" borderId="11" xfId="2" applyFont="1" applyBorder="1" applyAlignment="1">
      <alignment horizontal="left" wrapText="1" indent="2"/>
    </xf>
    <xf numFmtId="0" fontId="17" fillId="0" borderId="11" xfId="2" applyFont="1" applyBorder="1" applyAlignment="1">
      <alignment horizontal="left" vertical="center" wrapText="1" indent="2"/>
    </xf>
    <xf numFmtId="167" fontId="17" fillId="0" borderId="11" xfId="2" applyNumberFormat="1" applyFont="1" applyBorder="1" applyAlignment="1">
      <alignment horizontal="left" vertical="center"/>
    </xf>
    <xf numFmtId="49" fontId="17" fillId="0" borderId="6" xfId="2" applyNumberFormat="1" applyFont="1" applyBorder="1" applyAlignment="1">
      <alignment wrapText="1"/>
    </xf>
    <xf numFmtId="3" fontId="17" fillId="0" borderId="11" xfId="2" applyNumberFormat="1" applyFont="1" applyBorder="1" applyAlignment="1">
      <alignment horizontal="right" vertical="center"/>
    </xf>
    <xf numFmtId="4" fontId="17" fillId="0" borderId="11" xfId="2" applyNumberFormat="1" applyFont="1" applyBorder="1" applyAlignment="1">
      <alignment horizontal="center" vertical="center"/>
    </xf>
    <xf numFmtId="0" fontId="17" fillId="0" borderId="0" xfId="2" applyFont="1" applyAlignment="1">
      <alignment vertical="center"/>
    </xf>
    <xf numFmtId="4" fontId="17" fillId="0" borderId="0" xfId="2" applyNumberFormat="1" applyFont="1" applyAlignment="1">
      <alignment vertical="center"/>
    </xf>
    <xf numFmtId="0" fontId="20" fillId="0" borderId="0" xfId="2" applyFont="1" applyAlignment="1">
      <alignment vertical="center"/>
    </xf>
    <xf numFmtId="4" fontId="20" fillId="0" borderId="0" xfId="2" applyNumberFormat="1" applyFont="1" applyAlignment="1">
      <alignment vertical="center"/>
    </xf>
    <xf numFmtId="0" fontId="21" fillId="0" borderId="0" xfId="2" applyFont="1" applyAlignment="1">
      <alignment horizontal="left"/>
    </xf>
    <xf numFmtId="0" fontId="21" fillId="0" borderId="0" xfId="2" applyFont="1" applyAlignment="1">
      <alignment horizontal="right"/>
    </xf>
    <xf numFmtId="0" fontId="21" fillId="0" borderId="0" xfId="2" applyFont="1" applyAlignment="1">
      <alignment horizontal="right" vertical="top" wrapText="1"/>
    </xf>
    <xf numFmtId="0" fontId="20" fillId="0" borderId="0" xfId="2" applyFont="1" applyAlignment="1">
      <alignment horizontal="left"/>
    </xf>
    <xf numFmtId="0" fontId="12" fillId="0" borderId="0" xfId="2" applyFont="1" applyAlignment="1">
      <alignment horizontal="left"/>
    </xf>
    <xf numFmtId="0" fontId="20" fillId="0" borderId="0" xfId="2" applyFont="1" applyAlignment="1">
      <alignment horizontal="right"/>
    </xf>
    <xf numFmtId="1" fontId="20" fillId="0" borderId="12" xfId="2" applyNumberFormat="1" applyFont="1" applyBorder="1" applyAlignment="1">
      <alignment horizontal="center"/>
    </xf>
    <xf numFmtId="0" fontId="20" fillId="0" borderId="0" xfId="2" applyFont="1" applyAlignment="1">
      <alignment horizontal="center" wrapText="1"/>
    </xf>
    <xf numFmtId="0" fontId="12" fillId="0" borderId="0" xfId="2" applyFont="1" applyAlignment="1">
      <alignment horizontal="left" indent="1"/>
    </xf>
    <xf numFmtId="0" fontId="12" fillId="0" borderId="27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" vertical="center"/>
    </xf>
    <xf numFmtId="0" fontId="12" fillId="0" borderId="11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top"/>
    </xf>
    <xf numFmtId="0" fontId="12" fillId="0" borderId="30" xfId="2" applyFont="1" applyBorder="1" applyAlignment="1">
      <alignment horizontal="center" vertical="top"/>
    </xf>
    <xf numFmtId="0" fontId="12" fillId="0" borderId="29" xfId="2" applyFont="1" applyBorder="1" applyAlignment="1">
      <alignment horizontal="center" vertical="top"/>
    </xf>
    <xf numFmtId="0" fontId="12" fillId="0" borderId="15" xfId="2" applyFont="1" applyBorder="1" applyAlignment="1">
      <alignment horizontal="center" vertical="center"/>
    </xf>
    <xf numFmtId="0" fontId="12" fillId="0" borderId="19" xfId="2" applyFont="1" applyBorder="1" applyAlignment="1">
      <alignment horizontal="center" vertical="center"/>
    </xf>
    <xf numFmtId="4" fontId="12" fillId="0" borderId="15" xfId="2" applyNumberFormat="1" applyFont="1" applyBorder="1" applyAlignment="1">
      <alignment horizontal="center" vertical="center"/>
    </xf>
    <xf numFmtId="4" fontId="12" fillId="0" borderId="32" xfId="2" applyNumberFormat="1" applyFont="1" applyBorder="1" applyAlignment="1">
      <alignment horizontal="center" vertical="center"/>
    </xf>
    <xf numFmtId="10" fontId="12" fillId="0" borderId="32" xfId="2" applyNumberFormat="1" applyFont="1" applyBorder="1" applyAlignment="1">
      <alignment horizontal="center" vertical="center"/>
    </xf>
    <xf numFmtId="0" fontId="12" fillId="0" borderId="19" xfId="2" applyFont="1" applyBorder="1" applyAlignment="1">
      <alignment horizontal="left" vertical="center" wrapText="1"/>
    </xf>
    <xf numFmtId="0" fontId="12" fillId="0" borderId="33" xfId="2" applyFont="1" applyBorder="1" applyAlignment="1">
      <alignment horizontal="center" vertical="center"/>
    </xf>
    <xf numFmtId="0" fontId="12" fillId="0" borderId="35" xfId="2" applyFont="1" applyBorder="1" applyAlignment="1">
      <alignment horizontal="center" vertical="center"/>
    </xf>
    <xf numFmtId="4" fontId="12" fillId="0" borderId="33" xfId="2" applyNumberFormat="1" applyFont="1" applyBorder="1" applyAlignment="1">
      <alignment horizontal="center" vertical="center"/>
    </xf>
    <xf numFmtId="4" fontId="12" fillId="0" borderId="11" xfId="2" applyNumberFormat="1" applyFont="1" applyBorder="1" applyAlignment="1">
      <alignment horizontal="center" vertical="center"/>
    </xf>
    <xf numFmtId="10" fontId="12" fillId="0" borderId="11" xfId="2" applyNumberFormat="1" applyFont="1" applyBorder="1" applyAlignment="1">
      <alignment horizontal="center" vertical="center"/>
    </xf>
    <xf numFmtId="0" fontId="12" fillId="0" borderId="35" xfId="2" applyFont="1" applyBorder="1" applyAlignment="1">
      <alignment horizontal="left" vertical="center" wrapText="1"/>
    </xf>
    <xf numFmtId="4" fontId="12" fillId="0" borderId="36" xfId="2" applyNumberFormat="1" applyFont="1" applyBorder="1" applyAlignment="1">
      <alignment horizontal="center" vertical="center"/>
    </xf>
    <xf numFmtId="10" fontId="12" fillId="0" borderId="36" xfId="2" applyNumberFormat="1" applyFont="1" applyBorder="1" applyAlignment="1">
      <alignment horizontal="center" vertical="center"/>
    </xf>
    <xf numFmtId="4" fontId="12" fillId="0" borderId="37" xfId="2" applyNumberFormat="1" applyFont="1" applyBorder="1" applyAlignment="1">
      <alignment horizontal="center" vertical="center"/>
    </xf>
    <xf numFmtId="0" fontId="12" fillId="0" borderId="41" xfId="2" applyFont="1" applyBorder="1" applyAlignment="1">
      <alignment horizontal="center" vertical="center"/>
    </xf>
    <xf numFmtId="0" fontId="12" fillId="0" borderId="30" xfId="2" applyFont="1" applyBorder="1" applyAlignment="1">
      <alignment horizontal="center" vertical="center"/>
    </xf>
    <xf numFmtId="4" fontId="12" fillId="0" borderId="41" xfId="2" applyNumberFormat="1" applyFont="1" applyBorder="1" applyAlignment="1">
      <alignment horizontal="center" vertical="center"/>
    </xf>
    <xf numFmtId="4" fontId="12" fillId="0" borderId="42" xfId="2" applyNumberFormat="1" applyFont="1" applyBorder="1" applyAlignment="1">
      <alignment horizontal="center" vertical="center"/>
    </xf>
    <xf numFmtId="10" fontId="12" fillId="0" borderId="42" xfId="2" applyNumberFormat="1" applyFont="1" applyBorder="1" applyAlignment="1">
      <alignment horizontal="center" vertical="center"/>
    </xf>
    <xf numFmtId="0" fontId="12" fillId="0" borderId="30" xfId="2" applyFont="1" applyBorder="1" applyAlignment="1">
      <alignment horizontal="left" vertical="center" wrapText="1"/>
    </xf>
    <xf numFmtId="0" fontId="12" fillId="0" borderId="23" xfId="2" applyFont="1" applyBorder="1" applyAlignment="1">
      <alignment horizontal="center" vertical="center"/>
    </xf>
    <xf numFmtId="0" fontId="12" fillId="0" borderId="26" xfId="2" applyFont="1" applyBorder="1" applyAlignment="1">
      <alignment horizontal="center" vertical="center"/>
    </xf>
    <xf numFmtId="4" fontId="12" fillId="0" borderId="23" xfId="2" applyNumberFormat="1" applyFont="1" applyBorder="1" applyAlignment="1">
      <alignment horizontal="center" vertical="center"/>
    </xf>
    <xf numFmtId="4" fontId="12" fillId="0" borderId="43" xfId="2" applyNumberFormat="1" applyFont="1" applyBorder="1" applyAlignment="1">
      <alignment horizontal="center" vertical="center"/>
    </xf>
    <xf numFmtId="10" fontId="12" fillId="0" borderId="43" xfId="2" applyNumberFormat="1" applyFont="1" applyBorder="1" applyAlignment="1">
      <alignment horizontal="center" vertical="center"/>
    </xf>
    <xf numFmtId="0" fontId="12" fillId="0" borderId="26" xfId="2" applyFont="1" applyBorder="1" applyAlignment="1">
      <alignment horizontal="left" vertical="center" wrapText="1"/>
    </xf>
    <xf numFmtId="0" fontId="12" fillId="0" borderId="43" xfId="2" applyFont="1" applyBorder="1" applyAlignment="1">
      <alignment horizontal="center" vertical="center"/>
    </xf>
    <xf numFmtId="0" fontId="12" fillId="0" borderId="5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12" fillId="0" borderId="6" xfId="2" applyFont="1" applyBorder="1" applyAlignment="1">
      <alignment horizontal="center" vertical="center"/>
    </xf>
    <xf numFmtId="10" fontId="12" fillId="0" borderId="6" xfId="2" applyNumberFormat="1" applyFont="1" applyBorder="1" applyAlignment="1">
      <alignment horizontal="center" vertical="center"/>
    </xf>
    <xf numFmtId="0" fontId="12" fillId="0" borderId="7" xfId="2" applyFont="1" applyBorder="1" applyAlignment="1">
      <alignment horizontal="left" vertical="center" wrapText="1"/>
    </xf>
    <xf numFmtId="0" fontId="22" fillId="0" borderId="41" xfId="2" applyFont="1" applyBorder="1" applyAlignment="1">
      <alignment horizontal="center" vertical="top"/>
    </xf>
    <xf numFmtId="0" fontId="22" fillId="0" borderId="30" xfId="2" applyFont="1" applyBorder="1" applyAlignment="1">
      <alignment horizontal="center" vertical="top"/>
    </xf>
    <xf numFmtId="0" fontId="22" fillId="0" borderId="40" xfId="2" applyFont="1" applyBorder="1" applyAlignment="1">
      <alignment horizontal="center" vertical="top"/>
    </xf>
    <xf numFmtId="0" fontId="22" fillId="0" borderId="42" xfId="2" applyFont="1" applyBorder="1" applyAlignment="1">
      <alignment horizontal="center" vertical="top"/>
    </xf>
    <xf numFmtId="0" fontId="12" fillId="0" borderId="42" xfId="2" applyFont="1" applyBorder="1" applyAlignment="1">
      <alignment horizontal="center" vertical="center"/>
    </xf>
    <xf numFmtId="0" fontId="13" fillId="0" borderId="12" xfId="2" applyFont="1" applyBorder="1" applyAlignment="1">
      <alignment horizontal="left"/>
    </xf>
    <xf numFmtId="0" fontId="12" fillId="0" borderId="0" xfId="2" applyFont="1"/>
    <xf numFmtId="0" fontId="19" fillId="0" borderId="0" xfId="2" applyFont="1" applyAlignment="1">
      <alignment horizontal="justify"/>
    </xf>
    <xf numFmtId="0" fontId="17" fillId="0" borderId="0" xfId="2" applyFont="1" applyAlignment="1">
      <alignment horizontal="justify"/>
    </xf>
    <xf numFmtId="0" fontId="16" fillId="0" borderId="13" xfId="3" applyFont="1" applyBorder="1" applyAlignment="1">
      <alignment horizontal="center"/>
    </xf>
    <xf numFmtId="0" fontId="13" fillId="0" borderId="13" xfId="2" applyFont="1" applyBorder="1" applyAlignment="1">
      <alignment horizontal="center"/>
    </xf>
    <xf numFmtId="49" fontId="13" fillId="6" borderId="13" xfId="2" applyNumberFormat="1" applyFont="1" applyFill="1" applyBorder="1" applyAlignment="1">
      <alignment horizontal="center"/>
    </xf>
    <xf numFmtId="0" fontId="17" fillId="0" borderId="11" xfId="2" applyFont="1" applyBorder="1" applyAlignment="1">
      <alignment horizontal="center" vertical="center"/>
    </xf>
    <xf numFmtId="0" fontId="18" fillId="0" borderId="11" xfId="2" applyFont="1" applyBorder="1" applyAlignment="1">
      <alignment horizontal="center" vertical="center"/>
    </xf>
    <xf numFmtId="0" fontId="17" fillId="0" borderId="11" xfId="2" applyFont="1" applyBorder="1" applyAlignment="1">
      <alignment horizontal="center" vertical="center" wrapText="1"/>
    </xf>
    <xf numFmtId="0" fontId="13" fillId="0" borderId="12" xfId="2" applyFont="1" applyBorder="1"/>
    <xf numFmtId="0" fontId="14" fillId="0" borderId="0" xfId="2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21" fillId="0" borderId="34" xfId="2" applyFont="1" applyBorder="1" applyAlignment="1">
      <alignment horizontal="left" vertical="center" indent="2"/>
    </xf>
    <xf numFmtId="0" fontId="21" fillId="0" borderId="13" xfId="2" applyFont="1" applyBorder="1" applyAlignment="1">
      <alignment horizontal="left" vertical="center" indent="2"/>
    </xf>
    <xf numFmtId="0" fontId="21" fillId="0" borderId="27" xfId="2" applyFont="1" applyBorder="1" applyAlignment="1">
      <alignment horizontal="left" vertical="center" indent="2"/>
    </xf>
    <xf numFmtId="0" fontId="21" fillId="0" borderId="38" xfId="2" applyFont="1" applyBorder="1" applyAlignment="1">
      <alignment horizontal="left" vertical="center" indent="2"/>
    </xf>
    <xf numFmtId="0" fontId="21" fillId="0" borderId="39" xfId="2" applyFont="1" applyBorder="1" applyAlignment="1">
      <alignment horizontal="left" vertical="center" indent="2"/>
    </xf>
    <xf numFmtId="0" fontId="21" fillId="0" borderId="40" xfId="2" applyFont="1" applyBorder="1" applyAlignment="1">
      <alignment horizontal="left" vertical="center" indent="2"/>
    </xf>
    <xf numFmtId="0" fontId="12" fillId="0" borderId="0" xfId="2" applyFont="1" applyAlignment="1">
      <alignment horizontal="left" wrapText="1"/>
    </xf>
    <xf numFmtId="0" fontId="21" fillId="0" borderId="34" xfId="2" applyFont="1" applyBorder="1" applyAlignment="1">
      <alignment horizontal="left" vertical="center" wrapText="1" indent="1"/>
    </xf>
    <xf numFmtId="0" fontId="21" fillId="0" borderId="13" xfId="2" applyFont="1" applyBorder="1" applyAlignment="1">
      <alignment horizontal="left" vertical="center" wrapText="1" indent="1"/>
    </xf>
    <xf numFmtId="0" fontId="21" fillId="0" borderId="27" xfId="2" applyFont="1" applyBorder="1" applyAlignment="1">
      <alignment horizontal="left" vertical="center" wrapText="1" indent="1"/>
    </xf>
    <xf numFmtId="0" fontId="21" fillId="0" borderId="34" xfId="2" applyFont="1" applyBorder="1" applyAlignment="1">
      <alignment horizontal="left" vertical="center" wrapText="1" indent="2"/>
    </xf>
    <xf numFmtId="0" fontId="21" fillId="0" borderId="13" xfId="2" applyFont="1" applyBorder="1" applyAlignment="1">
      <alignment horizontal="left" vertical="center" wrapText="1" indent="2"/>
    </xf>
    <xf numFmtId="0" fontId="21" fillId="0" borderId="27" xfId="2" applyFont="1" applyBorder="1" applyAlignment="1">
      <alignment horizontal="left" vertical="center" wrapText="1" indent="2"/>
    </xf>
    <xf numFmtId="0" fontId="21" fillId="0" borderId="34" xfId="2" applyFont="1" applyBorder="1" applyAlignment="1">
      <alignment horizontal="left" vertical="center" wrapText="1" indent="3"/>
    </xf>
    <xf numFmtId="0" fontId="21" fillId="0" borderId="13" xfId="2" applyFont="1" applyBorder="1" applyAlignment="1">
      <alignment horizontal="left" vertical="center" wrapText="1" indent="3"/>
    </xf>
    <xf numFmtId="0" fontId="21" fillId="0" borderId="27" xfId="2" applyFont="1" applyBorder="1" applyAlignment="1">
      <alignment horizontal="left" vertical="center" wrapText="1" indent="3"/>
    </xf>
    <xf numFmtId="0" fontId="21" fillId="0" borderId="34" xfId="2" applyFont="1" applyBorder="1" applyAlignment="1">
      <alignment horizontal="left" vertical="center" indent="1"/>
    </xf>
    <xf numFmtId="0" fontId="21" fillId="0" borderId="13" xfId="2" applyFont="1" applyBorder="1" applyAlignment="1">
      <alignment horizontal="left" vertical="center" indent="1"/>
    </xf>
    <xf numFmtId="0" fontId="21" fillId="0" borderId="27" xfId="2" applyFont="1" applyBorder="1" applyAlignment="1">
      <alignment horizontal="left" vertical="center" indent="1"/>
    </xf>
    <xf numFmtId="0" fontId="21" fillId="0" borderId="38" xfId="2" applyFont="1" applyBorder="1" applyAlignment="1">
      <alignment horizontal="left" vertical="center" indent="1"/>
    </xf>
    <xf numFmtId="0" fontId="21" fillId="0" borderId="39" xfId="2" applyFont="1" applyBorder="1" applyAlignment="1">
      <alignment horizontal="left" vertical="center" indent="1"/>
    </xf>
    <xf numFmtId="0" fontId="21" fillId="0" borderId="40" xfId="2" applyFont="1" applyBorder="1" applyAlignment="1">
      <alignment horizontal="left" vertical="center" indent="1"/>
    </xf>
    <xf numFmtId="0" fontId="21" fillId="0" borderId="24" xfId="2" applyFont="1" applyBorder="1" applyAlignment="1">
      <alignment horizontal="left" vertical="center"/>
    </xf>
    <xf numFmtId="0" fontId="21" fillId="0" borderId="12" xfId="2" applyFont="1" applyBorder="1" applyAlignment="1">
      <alignment horizontal="left" vertical="center"/>
    </xf>
    <xf numFmtId="0" fontId="21" fillId="0" borderId="25" xfId="2" applyFont="1" applyBorder="1" applyAlignment="1">
      <alignment horizontal="left" vertical="center"/>
    </xf>
    <xf numFmtId="0" fontId="21" fillId="0" borderId="34" xfId="2" applyFont="1" applyBorder="1" applyAlignment="1">
      <alignment horizontal="left" vertical="center" indent="4"/>
    </xf>
    <xf numFmtId="0" fontId="21" fillId="0" borderId="13" xfId="2" applyFont="1" applyBorder="1" applyAlignment="1">
      <alignment horizontal="left" vertical="center" indent="4"/>
    </xf>
    <xf numFmtId="0" fontId="21" fillId="0" borderId="27" xfId="2" applyFont="1" applyBorder="1" applyAlignment="1">
      <alignment horizontal="left" vertical="center" indent="4"/>
    </xf>
    <xf numFmtId="0" fontId="21" fillId="0" borderId="34" xfId="2" applyFont="1" applyBorder="1" applyAlignment="1">
      <alignment horizontal="left" vertical="center"/>
    </xf>
    <xf numFmtId="0" fontId="21" fillId="0" borderId="13" xfId="2" applyFont="1" applyBorder="1" applyAlignment="1">
      <alignment horizontal="left" vertical="center"/>
    </xf>
    <xf numFmtId="0" fontId="21" fillId="0" borderId="27" xfId="2" applyFont="1" applyBorder="1" applyAlignment="1">
      <alignment horizontal="left" vertical="center"/>
    </xf>
    <xf numFmtId="0" fontId="21" fillId="0" borderId="34" xfId="2" applyFont="1" applyBorder="1" applyAlignment="1">
      <alignment horizontal="left" vertical="center" indent="3"/>
    </xf>
    <xf numFmtId="0" fontId="21" fillId="0" borderId="13" xfId="2" applyFont="1" applyBorder="1" applyAlignment="1">
      <alignment horizontal="left" vertical="center" indent="3"/>
    </xf>
    <xf numFmtId="0" fontId="21" fillId="0" borderId="27" xfId="2" applyFont="1" applyBorder="1" applyAlignment="1">
      <alignment horizontal="left" vertical="center" indent="3"/>
    </xf>
    <xf numFmtId="0" fontId="21" fillId="0" borderId="34" xfId="2" applyFont="1" applyBorder="1" applyAlignment="1">
      <alignment horizontal="left" vertical="center" wrapText="1" indent="4"/>
    </xf>
    <xf numFmtId="0" fontId="21" fillId="0" borderId="13" xfId="2" applyFont="1" applyBorder="1" applyAlignment="1">
      <alignment horizontal="left" vertical="center" wrapText="1" indent="4"/>
    </xf>
    <xf numFmtId="0" fontId="21" fillId="0" borderId="27" xfId="2" applyFont="1" applyBorder="1" applyAlignment="1">
      <alignment horizontal="left" vertical="center" wrapText="1" indent="4"/>
    </xf>
    <xf numFmtId="0" fontId="21" fillId="0" borderId="34" xfId="2" applyFont="1" applyBorder="1" applyAlignment="1">
      <alignment horizontal="left" vertical="center" indent="5"/>
    </xf>
    <xf numFmtId="0" fontId="21" fillId="0" borderId="13" xfId="2" applyFont="1" applyBorder="1" applyAlignment="1">
      <alignment horizontal="left" vertical="center" indent="5"/>
    </xf>
    <xf numFmtId="0" fontId="21" fillId="0" borderId="27" xfId="2" applyFont="1" applyBorder="1" applyAlignment="1">
      <alignment horizontal="left" vertical="center" indent="5"/>
    </xf>
    <xf numFmtId="0" fontId="22" fillId="0" borderId="38" xfId="2" applyFont="1" applyBorder="1" applyAlignment="1">
      <alignment horizontal="center" vertical="top"/>
    </xf>
    <xf numFmtId="0" fontId="22" fillId="0" borderId="39" xfId="2" applyFont="1" applyBorder="1" applyAlignment="1">
      <alignment horizontal="center" vertical="top"/>
    </xf>
    <xf numFmtId="0" fontId="22" fillId="0" borderId="40" xfId="2" applyFont="1" applyBorder="1" applyAlignment="1">
      <alignment horizontal="center" vertical="top"/>
    </xf>
    <xf numFmtId="0" fontId="12" fillId="0" borderId="44" xfId="2" applyFont="1" applyBorder="1" applyAlignment="1">
      <alignment horizontal="left" vertical="center"/>
    </xf>
    <xf numFmtId="0" fontId="12" fillId="0" borderId="20" xfId="2" applyFont="1" applyBorder="1" applyAlignment="1">
      <alignment horizontal="left" vertical="center"/>
    </xf>
    <xf numFmtId="0" fontId="12" fillId="0" borderId="21" xfId="2" applyFont="1" applyBorder="1" applyAlignment="1">
      <alignment horizontal="left" vertical="center"/>
    </xf>
    <xf numFmtId="0" fontId="12" fillId="0" borderId="15" xfId="2" applyFont="1" applyBorder="1" applyAlignment="1">
      <alignment horizontal="center" vertical="center"/>
    </xf>
    <xf numFmtId="0" fontId="12" fillId="0" borderId="23" xfId="2" applyFont="1" applyBorder="1" applyAlignment="1">
      <alignment horizontal="center" vertical="center"/>
    </xf>
    <xf numFmtId="0" fontId="21" fillId="0" borderId="16" xfId="2" applyFont="1" applyBorder="1" applyAlignment="1">
      <alignment horizontal="center" vertical="center"/>
    </xf>
    <xf numFmtId="0" fontId="21" fillId="0" borderId="17" xfId="2" applyFont="1" applyBorder="1" applyAlignment="1">
      <alignment horizontal="center" vertical="center"/>
    </xf>
    <xf numFmtId="0" fontId="21" fillId="0" borderId="18" xfId="2" applyFont="1" applyBorder="1" applyAlignment="1">
      <alignment horizontal="center" vertical="center"/>
    </xf>
    <xf numFmtId="0" fontId="21" fillId="0" borderId="24" xfId="2" applyFont="1" applyBorder="1" applyAlignment="1">
      <alignment horizontal="center" vertical="center"/>
    </xf>
    <xf numFmtId="0" fontId="21" fillId="0" borderId="12" xfId="2" applyFont="1" applyBorder="1" applyAlignment="1">
      <alignment horizontal="center" vertical="center"/>
    </xf>
    <xf numFmtId="0" fontId="21" fillId="0" borderId="25" xfId="2" applyFont="1" applyBorder="1" applyAlignment="1">
      <alignment horizontal="center" vertical="center"/>
    </xf>
    <xf numFmtId="0" fontId="21" fillId="0" borderId="19" xfId="2" applyFont="1" applyBorder="1" applyAlignment="1">
      <alignment horizontal="center" vertical="center"/>
    </xf>
    <xf numFmtId="0" fontId="21" fillId="0" borderId="26" xfId="2" applyFont="1" applyBorder="1" applyAlignment="1">
      <alignment horizontal="center" vertical="center"/>
    </xf>
    <xf numFmtId="0" fontId="21" fillId="0" borderId="20" xfId="2" applyFont="1" applyBorder="1" applyAlignment="1">
      <alignment horizontal="center" vertical="center"/>
    </xf>
    <xf numFmtId="0" fontId="21" fillId="0" borderId="21" xfId="2" applyFont="1" applyBorder="1" applyAlignment="1">
      <alignment horizontal="center" vertical="center"/>
    </xf>
    <xf numFmtId="0" fontId="21" fillId="0" borderId="22" xfId="2" applyFont="1" applyBorder="1" applyAlignment="1">
      <alignment horizontal="center" vertical="center" wrapText="1"/>
    </xf>
    <xf numFmtId="0" fontId="21" fillId="0" borderId="21" xfId="2" applyFont="1" applyBorder="1" applyAlignment="1">
      <alignment horizontal="center" vertical="center" wrapText="1"/>
    </xf>
    <xf numFmtId="0" fontId="12" fillId="0" borderId="19" xfId="2" applyFont="1" applyBorder="1" applyAlignment="1">
      <alignment horizontal="center" vertical="center"/>
    </xf>
    <xf numFmtId="0" fontId="12" fillId="0" borderId="26" xfId="2" applyFont="1" applyBorder="1" applyAlignment="1">
      <alignment horizontal="center" vertical="center"/>
    </xf>
    <xf numFmtId="0" fontId="21" fillId="0" borderId="28" xfId="2" applyFont="1" applyBorder="1" applyAlignment="1">
      <alignment horizontal="left" vertical="center"/>
    </xf>
    <xf numFmtId="0" fontId="21" fillId="0" borderId="14" xfId="2" applyFont="1" applyBorder="1" applyAlignment="1">
      <alignment horizontal="left" vertical="center"/>
    </xf>
    <xf numFmtId="0" fontId="21" fillId="0" borderId="29" xfId="2" applyFont="1" applyBorder="1" applyAlignment="1">
      <alignment horizontal="left" vertical="center"/>
    </xf>
    <xf numFmtId="0" fontId="13" fillId="0" borderId="1" xfId="2" applyFont="1" applyBorder="1" applyAlignment="1">
      <alignment horizontal="center" vertical="center"/>
    </xf>
    <xf numFmtId="0" fontId="13" fillId="0" borderId="31" xfId="2" applyFont="1" applyBorder="1" applyAlignment="1">
      <alignment horizontal="center" vertical="center"/>
    </xf>
    <xf numFmtId="0" fontId="13" fillId="0" borderId="10" xfId="2" applyFont="1" applyBorder="1" applyAlignment="1">
      <alignment horizontal="center" vertical="center"/>
    </xf>
    <xf numFmtId="0" fontId="21" fillId="0" borderId="28" xfId="2" applyFont="1" applyBorder="1" applyAlignment="1">
      <alignment horizontal="left" vertical="center" indent="3"/>
    </xf>
    <xf numFmtId="0" fontId="21" fillId="0" borderId="14" xfId="2" applyFont="1" applyBorder="1" applyAlignment="1">
      <alignment horizontal="left" vertical="center" indent="3"/>
    </xf>
    <xf numFmtId="0" fontId="21" fillId="0" borderId="29" xfId="2" applyFont="1" applyBorder="1" applyAlignment="1">
      <alignment horizontal="left" vertical="center" indent="3"/>
    </xf>
    <xf numFmtId="0" fontId="21" fillId="0" borderId="38" xfId="2" applyFont="1" applyBorder="1" applyAlignment="1">
      <alignment horizontal="left" vertical="center"/>
    </xf>
    <xf numFmtId="0" fontId="21" fillId="0" borderId="39" xfId="2" applyFont="1" applyBorder="1" applyAlignment="1">
      <alignment horizontal="left" vertical="center"/>
    </xf>
    <xf numFmtId="0" fontId="21" fillId="0" borderId="40" xfId="2" applyFont="1" applyBorder="1" applyAlignment="1">
      <alignment horizontal="left" vertical="center"/>
    </xf>
    <xf numFmtId="0" fontId="21" fillId="0" borderId="34" xfId="2" applyFont="1" applyBorder="1" applyAlignment="1">
      <alignment horizontal="left" vertical="center" wrapText="1"/>
    </xf>
    <xf numFmtId="0" fontId="21" fillId="0" borderId="13" xfId="2" applyFont="1" applyBorder="1" applyAlignment="1">
      <alignment horizontal="left" vertical="center" wrapText="1"/>
    </xf>
    <xf numFmtId="0" fontId="21" fillId="0" borderId="27" xfId="2" applyFont="1" applyBorder="1" applyAlignment="1">
      <alignment horizontal="left" vertical="center" wrapText="1"/>
    </xf>
    <xf numFmtId="0" fontId="21" fillId="0" borderId="24" xfId="2" applyFont="1" applyBorder="1" applyAlignment="1">
      <alignment horizontal="left" vertical="center" indent="1"/>
    </xf>
    <xf numFmtId="0" fontId="21" fillId="0" borderId="12" xfId="2" applyFont="1" applyBorder="1" applyAlignment="1">
      <alignment horizontal="left" vertical="center" indent="1"/>
    </xf>
    <xf numFmtId="0" fontId="21" fillId="0" borderId="25" xfId="2" applyFont="1" applyBorder="1" applyAlignment="1">
      <alignment horizontal="left" vertical="center" indent="1"/>
    </xf>
    <xf numFmtId="0" fontId="21" fillId="0" borderId="22" xfId="2" applyFont="1" applyBorder="1" applyAlignment="1">
      <alignment horizontal="left" vertical="center" wrapText="1"/>
    </xf>
    <xf numFmtId="0" fontId="21" fillId="0" borderId="20" xfId="2" applyFont="1" applyBorder="1" applyAlignment="1">
      <alignment horizontal="left" vertical="center" wrapText="1"/>
    </xf>
    <xf numFmtId="0" fontId="21" fillId="0" borderId="21" xfId="2" applyFont="1" applyBorder="1" applyAlignment="1">
      <alignment horizontal="left" vertical="center" wrapText="1"/>
    </xf>
    <xf numFmtId="0" fontId="20" fillId="0" borderId="0" xfId="2" applyFont="1" applyAlignment="1">
      <alignment horizontal="center"/>
    </xf>
    <xf numFmtId="0" fontId="21" fillId="0" borderId="0" xfId="2" applyFont="1" applyAlignment="1">
      <alignment horizontal="right" vertical="top" wrapText="1"/>
    </xf>
    <xf numFmtId="0" fontId="13" fillId="0" borderId="0" xfId="2" applyFont="1" applyAlignment="1">
      <alignment horizontal="center"/>
    </xf>
    <xf numFmtId="2" fontId="20" fillId="0" borderId="12" xfId="2" applyNumberFormat="1" applyFont="1" applyBorder="1" applyAlignment="1">
      <alignment horizontal="center" wrapText="1"/>
    </xf>
    <xf numFmtId="0" fontId="12" fillId="0" borderId="14" xfId="2" applyFont="1" applyBorder="1" applyAlignment="1">
      <alignment horizontal="center" vertical="top"/>
    </xf>
    <xf numFmtId="49" fontId="20" fillId="0" borderId="0" xfId="2" applyNumberFormat="1" applyFont="1" applyAlignment="1">
      <alignment horizontal="left" wrapText="1"/>
    </xf>
    <xf numFmtId="0" fontId="12" fillId="0" borderId="28" xfId="2" applyFont="1" applyBorder="1" applyAlignment="1">
      <alignment horizontal="center" vertical="top"/>
    </xf>
    <xf numFmtId="0" fontId="12" fillId="0" borderId="29" xfId="2" applyFont="1" applyBorder="1" applyAlignment="1">
      <alignment horizontal="center" vertical="top"/>
    </xf>
    <xf numFmtId="0" fontId="13" fillId="0" borderId="1" xfId="2" applyFont="1" applyBorder="1" applyAlignment="1">
      <alignment horizontal="center"/>
    </xf>
    <xf numFmtId="0" fontId="13" fillId="0" borderId="31" xfId="2" applyFont="1" applyBorder="1" applyAlignment="1">
      <alignment horizontal="center"/>
    </xf>
    <xf numFmtId="0" fontId="13" fillId="0" borderId="10" xfId="2" applyFont="1" applyBorder="1" applyAlignment="1">
      <alignment horizontal="center"/>
    </xf>
    <xf numFmtId="0" fontId="21" fillId="0" borderId="16" xfId="2" applyFont="1" applyBorder="1" applyAlignment="1">
      <alignment horizontal="left" vertical="center"/>
    </xf>
    <xf numFmtId="0" fontId="21" fillId="0" borderId="17" xfId="2" applyFont="1" applyBorder="1" applyAlignment="1">
      <alignment horizontal="left" vertical="center"/>
    </xf>
    <xf numFmtId="0" fontId="21" fillId="0" borderId="18" xfId="2" applyFont="1" applyBorder="1" applyAlignment="1">
      <alignment horizontal="left" vertical="center"/>
    </xf>
  </cellXfs>
  <cellStyles count="4">
    <cellStyle name="Обычный" xfId="0" builtinId="0"/>
    <cellStyle name="Обычный 2" xfId="3" xr:uid="{00000000-0005-0000-0000-000001000000}"/>
    <cellStyle name="Обычный 2 2" xfId="2" xr:uid="{00000000-0005-0000-0000-000002000000}"/>
    <cellStyle name="Обычный 3 8" xfId="1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ZA\BIZNES\2001\FINICH\B-PL\NBPL\_F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Users\svyaloznickiy\Desktop\&#1048;&#1055;%20&#1052;&#1080;&#1083;&#1072;&#1085;&#1086;&#1074;&#1080;&#1095;%20&#1076;&#1072;&#1085;&#1085;&#1099;&#1077;%20&#1087;&#1088;&#1077;&#1076;&#1087;&#1088;&#1080;&#1103;&#1090;&#1080;&#1103;\KOTEL.CALC.NVV.NET.3.23(v3.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&#1084;&#1086;&#1080;%20&#1076;&#1086;&#1082;-&#1090;&#1099;%20&#1076;&#1080;&#1089;&#1082;%20D\&#1052;&#1086;&#1080;%20&#1076;&#1086;&#1082;&#1091;&#1084;&#1077;&#1085;&#1090;&#1099;\&#1043;&#1086;&#1088;&#1102;&#1085;&#1086;&#1074;&#1072;\&#1056;&#1040;&#1057;&#1063;&#1045;&#1058;%20&#1058;&#1040;&#1056;&#1048;&#1060;&#1054;&#1042;\&#1070;&#1043;&#1069;&#1053;&#1045;&#1056;&#1043;&#1054;&#1069;&#1050;&#1057;&#1055;&#1045;&#1056;&#1058;\&#1070;&#1075;&#1101;&#1085;&#1077;&#1088;&#1075;&#1086;&#1101;&#1082;&#1089;&#1087;&#1077;&#1088;&#1090;%202011\&#1058;&#1072;&#1088;&#1080;&#1092;%20&#1045;&#1048;&#1040;&#1057;\&#1045;&#1048;&#1040;&#1057;%20&#1050;&#1088;&#1072;&#1089;&#1085;&#1086;&#1076;&#1072;&#1088;&#1101;&#1082;&#1086;&#1085;&#1077;&#1092;&#1090;&#110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Users\svyaloznickiy\Desktop\&#1041;&#1088;&#1080;&#1089;-&#1041;&#1086;&#1089;&#1092;&#1086;&#1088;%20&#1045;&#1048;&#1040;&#105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FORM3.1.2016(v1.0.2)_NGT-Energ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Ком потери"/>
      <sheetName val="InputTI"/>
      <sheetName val="_FES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списки"/>
      <sheetName val="Позиция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SMetstrait"/>
      <sheetName val="Контроль"/>
      <sheetName val="Отопление"/>
      <sheetName val="постоянные затраты"/>
      <sheetName val="2.Ê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 refreshError="1"/>
      <sheetData sheetId="1" refreshError="1"/>
      <sheetData sheetId="2" refreshError="1"/>
      <sheetData sheetId="3">
        <row r="5">
          <cell r="M5">
            <v>2011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ЭСО"/>
      <sheetName val="сбыт"/>
      <sheetName val="Ген. не уч. ОРЭМ"/>
      <sheetName val="сети"/>
      <sheetName val="шаблон для R3"/>
      <sheetName val="перекрестка"/>
      <sheetName val="16"/>
      <sheetName val="18.2"/>
      <sheetName val="4"/>
      <sheetName val="6"/>
      <sheetName val="15"/>
      <sheetName val="17.1"/>
      <sheetName val="2.3"/>
      <sheetName val="21.3"/>
      <sheetName val="Форма 20 (1)"/>
      <sheetName val="Форма 20 (2)"/>
      <sheetName val="Форма 20 (3)"/>
      <sheetName val="Форма 20 (4)"/>
      <sheetName val="Форма 20 (5)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Электроэн 4кв"/>
      <sheetName val="Вода 4кв"/>
      <sheetName val="Тепло 4кв"/>
      <sheetName val="ДПН внутр"/>
      <sheetName val="ДПН АРМ"/>
      <sheetName val="35998"/>
      <sheetName val="44"/>
      <sheetName val="92"/>
      <sheetName val="94"/>
      <sheetName val="97"/>
      <sheetName val="_x0018_O_x0000__x0000__x0000_"/>
      <sheetName val=""/>
      <sheetName val="Control"/>
      <sheetName val="Приток"/>
      <sheetName val="Отток"/>
      <sheetName val="Списки"/>
      <sheetName val="FST5"/>
      <sheetName val="Отчет"/>
      <sheetName val="Титульный"/>
      <sheetName val="TSheet"/>
      <sheetName val="_x0018_O???"/>
      <sheetName val="НЕДЕЛИ"/>
      <sheetName val="реализация⼘6㮧疽М"/>
      <sheetName val="_x0018_O_x0000_"/>
      <sheetName val="TEHSHEET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3"/>
      <sheetName val="5"/>
      <sheetName val="P2.2"/>
      <sheetName val="Расчёт"/>
      <sheetName val="14б ДПН отчет"/>
      <sheetName val="16а Сводный анализ"/>
      <sheetName val="_x0018_O"/>
      <sheetName val="Топливо2009"/>
      <sheetName val="2009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очник"/>
      <sheetName val="ФБР"/>
      <sheetName val="Список"/>
      <sheetName val="Справка"/>
      <sheetName val="ПС - Действующие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уф-61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  <row r="18">
          <cell r="A18" t="str">
            <v>Котельная - 1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I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F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2"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</row>
        <row r="23"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B12" t="str">
            <v>ТЭС-2</v>
          </cell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A16" t="str">
            <v>Котельная - 1</v>
          </cell>
          <cell r="B16" t="str">
            <v>ГЭС-1</v>
          </cell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B17" t="str">
            <v>ГЭС-2</v>
          </cell>
          <cell r="C17">
            <v>0</v>
          </cell>
          <cell r="F17">
            <v>0</v>
          </cell>
          <cell r="I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D30">
            <v>0</v>
          </cell>
          <cell r="F30">
            <v>0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F37">
            <v>0</v>
          </cell>
          <cell r="I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F42">
            <v>0</v>
          </cell>
          <cell r="I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F43">
            <v>0</v>
          </cell>
          <cell r="I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  <cell r="F44">
            <v>0</v>
          </cell>
          <cell r="I44">
            <v>0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B49" t="str">
            <v>Котельная - 2</v>
          </cell>
          <cell r="C49" t="str">
            <v>Добавить строки</v>
          </cell>
          <cell r="F49">
            <v>0</v>
          </cell>
          <cell r="I49">
            <v>0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F50">
            <v>0</v>
          </cell>
          <cell r="I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  <row r="37">
          <cell r="F37" t="str">
            <v>-</v>
          </cell>
          <cell r="G37">
            <v>0</v>
          </cell>
          <cell r="J37">
            <v>0</v>
          </cell>
          <cell r="L37" t="str">
            <v>-</v>
          </cell>
          <cell r="M37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I17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I37">
            <v>0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I42">
            <v>0</v>
          </cell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ТЭС-1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ТЭС-2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B18" t="str">
            <v>Котельная - 1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  <cell r="E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F21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E37">
            <v>0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</row>
        <row r="41">
          <cell r="E41">
            <v>0</v>
          </cell>
        </row>
        <row r="42">
          <cell r="B42" t="str">
            <v>ГЭС-1</v>
          </cell>
          <cell r="E42">
            <v>0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E43">
            <v>0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E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B50" t="str">
            <v>Котельная - 2</v>
          </cell>
          <cell r="E50">
            <v>0</v>
          </cell>
          <cell r="F50">
            <v>0</v>
          </cell>
          <cell r="I50">
            <v>0</v>
          </cell>
        </row>
        <row r="51">
          <cell r="E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 t="str">
            <v>Всего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9"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E62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2">
          <cell r="F12">
            <v>0</v>
          </cell>
          <cell r="G12">
            <v>0</v>
          </cell>
          <cell r="J12">
            <v>0</v>
          </cell>
          <cell r="L12">
            <v>0</v>
          </cell>
          <cell r="M12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P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1">
          <cell r="F21">
            <v>0</v>
          </cell>
          <cell r="L21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G29">
            <v>0</v>
          </cell>
          <cell r="I29">
            <v>0</v>
          </cell>
          <cell r="J29">
            <v>0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F32">
            <v>0</v>
          </cell>
          <cell r="L32" t="e">
            <v>#NAME?</v>
          </cell>
          <cell r="M32" t="e">
            <v>#NAME?</v>
          </cell>
        </row>
        <row r="33">
          <cell r="F33">
            <v>0</v>
          </cell>
          <cell r="L33">
            <v>0</v>
          </cell>
          <cell r="M33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 refreshError="1"/>
      <sheetData sheetId="133" refreshError="1"/>
      <sheetData sheetId="134">
        <row r="8">
          <cell r="D8">
            <v>15739</v>
          </cell>
        </row>
      </sheetData>
      <sheetData sheetId="135">
        <row r="8">
          <cell r="D8">
            <v>15739</v>
          </cell>
        </row>
      </sheetData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>
        <row r="8">
          <cell r="D8">
            <v>15739</v>
          </cell>
        </row>
      </sheetData>
      <sheetData sheetId="158">
        <row r="8">
          <cell r="D8">
            <v>15739</v>
          </cell>
        </row>
      </sheetData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 refreshError="1"/>
      <sheetData sheetId="324" refreshError="1"/>
      <sheetData sheetId="325">
        <row r="2">
          <cell r="A2">
            <v>0</v>
          </cell>
        </row>
      </sheetData>
      <sheetData sheetId="326">
        <row r="2">
          <cell r="A2">
            <v>0</v>
          </cell>
        </row>
      </sheetData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/>
      <sheetData sheetId="1"/>
      <sheetData sheetId="2">
        <row r="13">
          <cell r="E13" t="str">
            <v>Введите название региона</v>
          </cell>
        </row>
        <row r="21">
          <cell r="D21" t="str">
            <v>ЗАО "КНПЗ-Краснодарэконефть"</v>
          </cell>
        </row>
        <row r="27">
          <cell r="F27" t="str">
            <v>Предложение регионального регулятора</v>
          </cell>
        </row>
      </sheetData>
      <sheetData sheetId="3"/>
      <sheetData sheetId="4"/>
      <sheetData sheetId="5">
        <row r="18">
          <cell r="H18">
            <v>5.4</v>
          </cell>
        </row>
        <row r="20">
          <cell r="F20">
            <v>49.1</v>
          </cell>
          <cell r="K20">
            <v>98.61</v>
          </cell>
          <cell r="U20">
            <v>104.58</v>
          </cell>
          <cell r="Z20">
            <v>104.7</v>
          </cell>
        </row>
        <row r="23">
          <cell r="F23">
            <v>0.08</v>
          </cell>
          <cell r="H23">
            <v>1.45</v>
          </cell>
          <cell r="K23">
            <v>0.13</v>
          </cell>
          <cell r="U23">
            <v>0.13</v>
          </cell>
          <cell r="Z23">
            <v>0.17</v>
          </cell>
        </row>
        <row r="25">
          <cell r="F25">
            <v>13.17</v>
          </cell>
          <cell r="K25">
            <v>31.74</v>
          </cell>
          <cell r="U25">
            <v>34.4</v>
          </cell>
          <cell r="Z25">
            <v>35.67</v>
          </cell>
        </row>
        <row r="27">
          <cell r="F27">
            <v>13.17</v>
          </cell>
          <cell r="H27">
            <v>3.95</v>
          </cell>
        </row>
        <row r="29">
          <cell r="F29">
            <v>33.5</v>
          </cell>
          <cell r="K29">
            <v>66.010000000000005</v>
          </cell>
          <cell r="U29">
            <v>68.81</v>
          </cell>
          <cell r="Z29">
            <v>67.55</v>
          </cell>
        </row>
      </sheetData>
      <sheetData sheetId="6">
        <row r="18">
          <cell r="H18">
            <v>0.62</v>
          </cell>
        </row>
        <row r="20">
          <cell r="F20">
            <v>5.61</v>
          </cell>
          <cell r="K20">
            <v>11.26</v>
          </cell>
          <cell r="U20">
            <v>11.8</v>
          </cell>
          <cell r="Z20">
            <v>11.95</v>
          </cell>
        </row>
        <row r="21">
          <cell r="F21">
            <v>0.27</v>
          </cell>
          <cell r="K21">
            <v>0.09</v>
          </cell>
          <cell r="U21">
            <v>0.14000000000000001</v>
          </cell>
          <cell r="Z21">
            <v>0.15</v>
          </cell>
        </row>
        <row r="23">
          <cell r="F23">
            <v>0.01</v>
          </cell>
          <cell r="H23">
            <v>0.17</v>
          </cell>
          <cell r="K23">
            <v>0.02</v>
          </cell>
          <cell r="U23">
            <v>0.01</v>
          </cell>
          <cell r="Z23">
            <v>0.02</v>
          </cell>
        </row>
        <row r="25">
          <cell r="F25">
            <v>1.5</v>
          </cell>
          <cell r="H25">
            <v>0.45</v>
          </cell>
          <cell r="K25">
            <v>3.63</v>
          </cell>
          <cell r="U25">
            <v>3.95</v>
          </cell>
          <cell r="Z25">
            <v>4.09</v>
          </cell>
        </row>
        <row r="27">
          <cell r="F27">
            <v>1.5</v>
          </cell>
          <cell r="H27">
            <v>0.45</v>
          </cell>
        </row>
        <row r="29">
          <cell r="F29">
            <v>3.82</v>
          </cell>
          <cell r="K29">
            <v>7.52</v>
          </cell>
          <cell r="U29">
            <v>7.7</v>
          </cell>
          <cell r="Z29">
            <v>7.69</v>
          </cell>
        </row>
      </sheetData>
      <sheetData sheetId="7"/>
      <sheetData sheetId="8">
        <row r="9">
          <cell r="F9">
            <v>2</v>
          </cell>
          <cell r="H9">
            <v>2</v>
          </cell>
          <cell r="I9">
            <v>2</v>
          </cell>
        </row>
        <row r="11">
          <cell r="F11">
            <v>2</v>
          </cell>
          <cell r="H11">
            <v>2</v>
          </cell>
          <cell r="I11">
            <v>2</v>
          </cell>
        </row>
        <row r="13">
          <cell r="F13">
            <v>1.18</v>
          </cell>
          <cell r="H13">
            <v>1.7</v>
          </cell>
          <cell r="I13">
            <v>1.7</v>
          </cell>
        </row>
        <row r="15">
          <cell r="F15">
            <v>59</v>
          </cell>
          <cell r="H15">
            <v>85</v>
          </cell>
          <cell r="I15">
            <v>85</v>
          </cell>
        </row>
        <row r="16">
          <cell r="F16">
            <v>1.18</v>
          </cell>
          <cell r="H16">
            <v>1.7</v>
          </cell>
          <cell r="I16">
            <v>1.7</v>
          </cell>
        </row>
        <row r="18">
          <cell r="F18">
            <v>4514.3999999999996</v>
          </cell>
          <cell r="H18">
            <v>6771.6</v>
          </cell>
          <cell r="I18">
            <v>3022</v>
          </cell>
        </row>
        <row r="19">
          <cell r="F19">
            <v>1.27</v>
          </cell>
          <cell r="H19">
            <v>1.27</v>
          </cell>
          <cell r="I19">
            <v>6</v>
          </cell>
        </row>
        <row r="20">
          <cell r="F20">
            <v>2.1237810000000001</v>
          </cell>
          <cell r="H20">
            <v>2.1381359999999998</v>
          </cell>
          <cell r="I20">
            <v>1.76</v>
          </cell>
        </row>
        <row r="23">
          <cell r="F23">
            <v>3.8323999999999998</v>
          </cell>
          <cell r="H23">
            <v>8.1912000000000003</v>
          </cell>
          <cell r="I23">
            <v>12.5</v>
          </cell>
        </row>
        <row r="26">
          <cell r="F26">
            <v>46.640900000000002</v>
          </cell>
          <cell r="H26">
            <v>46.16816</v>
          </cell>
          <cell r="I26">
            <v>75</v>
          </cell>
        </row>
        <row r="29">
          <cell r="I29">
            <v>15</v>
          </cell>
        </row>
        <row r="32">
          <cell r="F32">
            <v>25.0943</v>
          </cell>
          <cell r="H32">
            <v>3.2189950000000001</v>
          </cell>
          <cell r="I32">
            <v>33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9">
          <cell r="F9">
            <v>13689.74</v>
          </cell>
          <cell r="H9">
            <v>13393.99</v>
          </cell>
          <cell r="J9">
            <v>13393.99</v>
          </cell>
        </row>
        <row r="17">
          <cell r="F17">
            <v>2.37</v>
          </cell>
          <cell r="H17">
            <v>2.37</v>
          </cell>
          <cell r="J17">
            <v>2.37</v>
          </cell>
        </row>
        <row r="54">
          <cell r="F54">
            <v>5412.58</v>
          </cell>
          <cell r="H54">
            <v>13393.99</v>
          </cell>
        </row>
        <row r="62">
          <cell r="F62">
            <v>1.32</v>
          </cell>
          <cell r="H62">
            <v>2.37</v>
          </cell>
        </row>
        <row r="69">
          <cell r="F69">
            <v>9.4282000000000004</v>
          </cell>
          <cell r="H69">
            <v>7.1523000000000003</v>
          </cell>
          <cell r="I69">
            <v>6.6021349999999996</v>
          </cell>
          <cell r="J69">
            <v>6.6021349999999996</v>
          </cell>
          <cell r="K69">
            <v>6.6021349999999996</v>
          </cell>
          <cell r="L69">
            <v>6.6021349999999996</v>
          </cell>
          <cell r="M69">
            <v>6.6021349999999996</v>
          </cell>
        </row>
        <row r="72">
          <cell r="F72">
            <v>14.12</v>
          </cell>
          <cell r="H72">
            <v>14.12</v>
          </cell>
          <cell r="I72">
            <v>14.12</v>
          </cell>
          <cell r="J72">
            <v>14.12</v>
          </cell>
          <cell r="K72">
            <v>14.12</v>
          </cell>
          <cell r="L72">
            <v>14.12</v>
          </cell>
          <cell r="M72">
            <v>14.12</v>
          </cell>
        </row>
        <row r="77">
          <cell r="F77">
            <v>14.12</v>
          </cell>
          <cell r="H77">
            <v>14.12</v>
          </cell>
          <cell r="I77">
            <v>14.12</v>
          </cell>
          <cell r="J77">
            <v>14.12</v>
          </cell>
          <cell r="K77">
            <v>14.12</v>
          </cell>
          <cell r="L77">
            <v>14.12</v>
          </cell>
          <cell r="M77">
            <v>14.12</v>
          </cell>
        </row>
      </sheetData>
      <sheetData sheetId="10">
        <row r="19">
          <cell r="D19">
            <v>13396.36</v>
          </cell>
          <cell r="E19">
            <v>0</v>
          </cell>
          <cell r="F19">
            <v>0</v>
          </cell>
          <cell r="I19">
            <v>884.62</v>
          </cell>
        </row>
      </sheetData>
      <sheetData sheetId="11">
        <row r="8">
          <cell r="E8">
            <v>0</v>
          </cell>
          <cell r="F8">
            <v>1748.8081500706917</v>
          </cell>
          <cell r="G8">
            <v>0</v>
          </cell>
          <cell r="H8">
            <v>5172.7917349465934</v>
          </cell>
          <cell r="I8">
            <v>2271.6954654636197</v>
          </cell>
          <cell r="J8">
            <v>0</v>
          </cell>
        </row>
        <row r="9">
          <cell r="E9">
            <v>0</v>
          </cell>
          <cell r="F9">
            <v>1748.8081500706917</v>
          </cell>
          <cell r="G9">
            <v>0</v>
          </cell>
          <cell r="H9">
            <v>5172.7917349465934</v>
          </cell>
          <cell r="I9">
            <v>2271.6954654636197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401.6</v>
          </cell>
          <cell r="G15">
            <v>0</v>
          </cell>
          <cell r="H15">
            <v>3251.44</v>
          </cell>
          <cell r="I15">
            <v>149.35650916415787</v>
          </cell>
          <cell r="J15">
            <v>0</v>
          </cell>
        </row>
        <row r="16">
          <cell r="E16">
            <v>0</v>
          </cell>
          <cell r="F16">
            <v>401.6</v>
          </cell>
          <cell r="G16">
            <v>0</v>
          </cell>
          <cell r="H16">
            <v>3251.44</v>
          </cell>
          <cell r="I16">
            <v>149.35650916415787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22.964211367825925</v>
          </cell>
          <cell r="G22">
            <v>0</v>
          </cell>
          <cell r="H22">
            <v>62.856580481169701</v>
          </cell>
          <cell r="I22">
            <v>6.5746712723959417</v>
          </cell>
          <cell r="J22">
            <v>0</v>
          </cell>
        </row>
        <row r="23">
          <cell r="E23">
            <v>0</v>
          </cell>
          <cell r="F23">
            <v>2150.4081500706916</v>
          </cell>
          <cell r="G23">
            <v>0</v>
          </cell>
          <cell r="H23">
            <v>8424.2317349465939</v>
          </cell>
          <cell r="I23">
            <v>2421.0519746277778</v>
          </cell>
          <cell r="J23">
            <v>0</v>
          </cell>
        </row>
        <row r="24">
          <cell r="E24">
            <v>0</v>
          </cell>
          <cell r="F24">
            <v>2150.4081500706916</v>
          </cell>
          <cell r="G24">
            <v>0</v>
          </cell>
          <cell r="H24">
            <v>8424.2317349465939</v>
          </cell>
          <cell r="I24">
            <v>2421.0519746277778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5.78</v>
          </cell>
          <cell r="F30">
            <v>11.15</v>
          </cell>
          <cell r="G30">
            <v>0</v>
          </cell>
          <cell r="H30">
            <v>11.65</v>
          </cell>
          <cell r="I30">
            <v>11.78</v>
          </cell>
          <cell r="J30">
            <v>0</v>
          </cell>
        </row>
        <row r="31">
          <cell r="E31">
            <v>0.44999999999999996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E32">
            <v>0.44999999999999996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16071.809791260772</v>
          </cell>
          <cell r="G35">
            <v>0</v>
          </cell>
          <cell r="H35">
            <v>60259.168347257466</v>
          </cell>
          <cell r="I35">
            <v>17126.853244395716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21.999060358779449</v>
          </cell>
          <cell r="G42">
            <v>0</v>
          </cell>
          <cell r="H42">
            <v>81.622243338306291</v>
          </cell>
          <cell r="I42">
            <v>23.455260362602004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 t="e">
            <v>#DIV/0!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>
        <row r="8">
          <cell r="F8">
            <v>1160</v>
          </cell>
          <cell r="H8">
            <v>1435.1</v>
          </cell>
          <cell r="I8">
            <v>1435.1</v>
          </cell>
        </row>
        <row r="9">
          <cell r="F9">
            <v>1160</v>
          </cell>
          <cell r="H9">
            <v>1435.1</v>
          </cell>
          <cell r="I9">
            <v>1435.1</v>
          </cell>
        </row>
        <row r="10">
          <cell r="F10">
            <v>1160</v>
          </cell>
          <cell r="H10">
            <v>1435.1</v>
          </cell>
          <cell r="I10">
            <v>1435.1</v>
          </cell>
        </row>
      </sheetData>
      <sheetData sheetId="13"/>
      <sheetData sheetId="14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>
        <row r="6">
          <cell r="C6" t="str">
            <v>Введите название региона</v>
          </cell>
          <cell r="K6" t="str">
            <v>Предложение организации</v>
          </cell>
        </row>
        <row r="7">
          <cell r="C7" t="str">
            <v>Агинский Бурятский автономный округ</v>
          </cell>
          <cell r="K7" t="str">
            <v>Предложение регионального регулятора</v>
          </cell>
        </row>
        <row r="8">
          <cell r="C8" t="str">
            <v>Алтайский край</v>
          </cell>
          <cell r="K8" t="str">
            <v>Сводный по региону</v>
          </cell>
        </row>
        <row r="9">
          <cell r="C9" t="str">
            <v>Амурская область</v>
          </cell>
        </row>
        <row r="10">
          <cell r="C10" t="str">
            <v>Архангельская область</v>
          </cell>
        </row>
        <row r="11">
          <cell r="C11" t="str">
            <v>Астраханская область</v>
          </cell>
        </row>
        <row r="12">
          <cell r="C12" t="str">
            <v>г.Байконур</v>
          </cell>
        </row>
        <row r="13">
          <cell r="C13" t="str">
            <v>Белгородская область</v>
          </cell>
        </row>
        <row r="14">
          <cell r="C14" t="str">
            <v>Брянская область</v>
          </cell>
        </row>
        <row r="15">
          <cell r="C15" t="str">
            <v>Владимирская область</v>
          </cell>
        </row>
        <row r="16">
          <cell r="C16" t="str">
            <v>Волгоградская область</v>
          </cell>
        </row>
        <row r="17">
          <cell r="C17" t="str">
            <v>Вологодская область</v>
          </cell>
        </row>
        <row r="18">
          <cell r="C18" t="str">
            <v>Воронежская область</v>
          </cell>
        </row>
        <row r="19">
          <cell r="C19" t="str">
            <v>Еврейская автономная область</v>
          </cell>
        </row>
        <row r="20">
          <cell r="C20" t="str">
            <v>Ивановская область</v>
          </cell>
        </row>
        <row r="21">
          <cell r="C21" t="str">
            <v>Иркутская область</v>
          </cell>
        </row>
        <row r="22">
          <cell r="C22" t="str">
            <v>Кабардино-Балкарская республика</v>
          </cell>
        </row>
        <row r="23">
          <cell r="C23" t="str">
            <v>Калининградская область</v>
          </cell>
        </row>
        <row r="24">
          <cell r="C24" t="str">
            <v>Калужская область</v>
          </cell>
        </row>
        <row r="25">
          <cell r="C25" t="str">
            <v>Камчатская область</v>
          </cell>
        </row>
        <row r="26">
          <cell r="C26" t="str">
            <v>Карачаево-Черкесская республика</v>
          </cell>
        </row>
        <row r="27">
          <cell r="C27" t="str">
            <v>Кемеровская область</v>
          </cell>
        </row>
        <row r="28">
          <cell r="C28" t="str">
            <v>Кировская область</v>
          </cell>
        </row>
        <row r="29">
          <cell r="C29" t="str">
            <v>Корякский автономный округ</v>
          </cell>
        </row>
        <row r="30">
          <cell r="C30" t="str">
            <v>Костромская область</v>
          </cell>
        </row>
        <row r="31">
          <cell r="C31" t="str">
            <v>Краснодарский край</v>
          </cell>
        </row>
        <row r="32">
          <cell r="C32" t="str">
            <v>Красноярский край</v>
          </cell>
        </row>
        <row r="33">
          <cell r="C33" t="str">
            <v>Курганская область</v>
          </cell>
        </row>
        <row r="34">
          <cell r="C34" t="str">
            <v>Курская область</v>
          </cell>
        </row>
        <row r="35">
          <cell r="C35" t="str">
            <v>Ленинградская область</v>
          </cell>
        </row>
        <row r="36">
          <cell r="C36" t="str">
            <v>Липецкая область</v>
          </cell>
        </row>
        <row r="37">
          <cell r="C37" t="str">
            <v>Магаданская область</v>
          </cell>
        </row>
        <row r="38">
          <cell r="C38" t="str">
            <v>г.Москва</v>
          </cell>
        </row>
        <row r="39">
          <cell r="C39" t="str">
            <v>Московская область</v>
          </cell>
        </row>
        <row r="40">
          <cell r="C40" t="str">
            <v>Мурманская область</v>
          </cell>
        </row>
        <row r="41">
          <cell r="C41" t="str">
            <v>Ненецкий автономный округ</v>
          </cell>
        </row>
        <row r="42">
          <cell r="C42" t="str">
            <v>Нижегородская область</v>
          </cell>
        </row>
        <row r="43">
          <cell r="C43" t="str">
            <v>Новгородская область</v>
          </cell>
        </row>
        <row r="44">
          <cell r="C44" t="str">
            <v>Новосибирская область</v>
          </cell>
        </row>
        <row r="45">
          <cell r="C45" t="str">
            <v>Омская область</v>
          </cell>
        </row>
        <row r="46">
          <cell r="C46" t="str">
            <v>Оренбургская область</v>
          </cell>
        </row>
        <row r="47">
          <cell r="C47" t="str">
            <v>Орловская область</v>
          </cell>
        </row>
        <row r="48">
          <cell r="C48" t="str">
            <v>Пензенская область</v>
          </cell>
        </row>
        <row r="49">
          <cell r="C49" t="str">
            <v>Пермский край</v>
          </cell>
        </row>
        <row r="50">
          <cell r="C50" t="str">
            <v>Приморский край</v>
          </cell>
        </row>
        <row r="51">
          <cell r="C51" t="str">
            <v>Псковская область</v>
          </cell>
        </row>
        <row r="52">
          <cell r="C52" t="str">
            <v>Республика Адыгея</v>
          </cell>
        </row>
        <row r="53">
          <cell r="C53" t="str">
            <v>Республика Алтай</v>
          </cell>
        </row>
        <row r="54">
          <cell r="C54" t="str">
            <v>Республика Башкортостан</v>
          </cell>
        </row>
        <row r="55">
          <cell r="C55" t="str">
            <v>Республика Бурятия</v>
          </cell>
        </row>
        <row r="56">
          <cell r="C56" t="str">
            <v>Республика Дагестан</v>
          </cell>
        </row>
        <row r="57">
          <cell r="C57" t="str">
            <v>Республика Ингушетия</v>
          </cell>
        </row>
        <row r="58">
          <cell r="C58" t="str">
            <v>Республика Калмыкия</v>
          </cell>
        </row>
        <row r="59">
          <cell r="C59" t="str">
            <v>Республика Карелия</v>
          </cell>
        </row>
        <row r="60">
          <cell r="C60" t="str">
            <v>Республика Коми</v>
          </cell>
        </row>
        <row r="61">
          <cell r="C61" t="str">
            <v>Республика Марий Эл</v>
          </cell>
        </row>
        <row r="62">
          <cell r="C62" t="str">
            <v>Республика Мордовия</v>
          </cell>
        </row>
        <row r="63">
          <cell r="C63" t="str">
            <v>Республика Саха (Якутия)</v>
          </cell>
        </row>
        <row r="64">
          <cell r="C64" t="str">
            <v>Республика Северная Осетия-Алания</v>
          </cell>
        </row>
        <row r="65">
          <cell r="C65" t="str">
            <v>Республика Татарстан</v>
          </cell>
        </row>
        <row r="66">
          <cell r="C66" t="str">
            <v>Республика Тыва</v>
          </cell>
        </row>
        <row r="67">
          <cell r="C67" t="str">
            <v>Республика Хакасия</v>
          </cell>
        </row>
        <row r="68">
          <cell r="C68" t="str">
            <v>Ростовская область</v>
          </cell>
        </row>
        <row r="69">
          <cell r="C69" t="str">
            <v>Рязанская область</v>
          </cell>
        </row>
        <row r="70">
          <cell r="C70" t="str">
            <v>Самарская область</v>
          </cell>
        </row>
        <row r="71">
          <cell r="C71" t="str">
            <v>г.Санкт-Петербург</v>
          </cell>
        </row>
        <row r="72">
          <cell r="C72" t="str">
            <v>Саратовская область</v>
          </cell>
        </row>
        <row r="73">
          <cell r="C73" t="str">
            <v>Сахалинская область</v>
          </cell>
        </row>
        <row r="74">
          <cell r="C74" t="str">
            <v>Свердловская область</v>
          </cell>
        </row>
        <row r="75">
          <cell r="C75" t="str">
            <v>Смоленская область</v>
          </cell>
        </row>
        <row r="76">
          <cell r="C76" t="str">
            <v>Ставропольский край</v>
          </cell>
        </row>
        <row r="77">
          <cell r="C77" t="str">
            <v>Тамбовская область</v>
          </cell>
        </row>
        <row r="78">
          <cell r="C78" t="str">
            <v>Тверская область</v>
          </cell>
        </row>
        <row r="79">
          <cell r="C79" t="str">
            <v>Томская область</v>
          </cell>
        </row>
        <row r="80">
          <cell r="C80" t="str">
            <v>Тульская область</v>
          </cell>
        </row>
        <row r="81">
          <cell r="C81" t="str">
            <v>Тюменская область</v>
          </cell>
        </row>
        <row r="82">
          <cell r="C82" t="str">
            <v>Удмуртская республика</v>
          </cell>
        </row>
        <row r="83">
          <cell r="C83" t="str">
            <v>Ульяновская область</v>
          </cell>
        </row>
        <row r="84">
          <cell r="C84" t="str">
            <v>Усть-Ордынский Бурятский автономный округ</v>
          </cell>
        </row>
        <row r="85">
          <cell r="C85" t="str">
            <v>Хабаровский край</v>
          </cell>
        </row>
        <row r="86">
          <cell r="C86" t="str">
            <v>Ханты-Мансийский автономный округ</v>
          </cell>
        </row>
        <row r="87">
          <cell r="C87" t="str">
            <v>Челябинская область</v>
          </cell>
        </row>
        <row r="88">
          <cell r="C88" t="str">
            <v>Чеченская республика</v>
          </cell>
        </row>
        <row r="89">
          <cell r="C89" t="str">
            <v>Читинская область</v>
          </cell>
        </row>
        <row r="90">
          <cell r="C90" t="str">
            <v>Чувашская республика</v>
          </cell>
        </row>
        <row r="91">
          <cell r="C91" t="str">
            <v>Чукотский автономный округ</v>
          </cell>
        </row>
        <row r="92">
          <cell r="C92" t="str">
            <v>Ямало-Ненецкий автономный округ</v>
          </cell>
        </row>
        <row r="93">
          <cell r="C93" t="str">
            <v>Ярославская область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справления 30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2.3"/>
      <sheetName val="перекрестка"/>
      <sheetName val="Лист1"/>
      <sheetName val="Лист2"/>
    </sheetNames>
    <sheetDataSet>
      <sheetData sheetId="0"/>
      <sheetData sheetId="1"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2"/>
      <sheetData sheetId="3"/>
      <sheetData sheetId="4">
        <row r="12">
          <cell r="W12">
            <v>9.9999999999999994E-37</v>
          </cell>
          <cell r="X12">
            <v>0</v>
          </cell>
          <cell r="Y12">
            <v>0</v>
          </cell>
          <cell r="AB12">
            <v>9.9999999999999994E-37</v>
          </cell>
          <cell r="AC12">
            <v>0</v>
          </cell>
          <cell r="AD12">
            <v>0</v>
          </cell>
        </row>
        <row r="13">
          <cell r="V13">
            <v>9.9999999999999994E-37</v>
          </cell>
          <cell r="W13">
            <v>9.9999999999999994E-37</v>
          </cell>
          <cell r="X13">
            <v>9.9999999999999994E-37</v>
          </cell>
          <cell r="Y13">
            <v>0</v>
          </cell>
          <cell r="AA13">
            <v>9.9999999999999994E-37</v>
          </cell>
          <cell r="AB13">
            <v>9.9999999999999994E-37</v>
          </cell>
          <cell r="AC13">
            <v>9.9999999999999994E-37</v>
          </cell>
          <cell r="AD13">
            <v>0</v>
          </cell>
        </row>
        <row r="14">
          <cell r="V14">
            <v>9.9999999999999994E-37</v>
          </cell>
          <cell r="W14">
            <v>9.9999999999999994E-37</v>
          </cell>
          <cell r="X14">
            <v>9.9999999999999994E-37</v>
          </cell>
          <cell r="Y14">
            <v>6.89</v>
          </cell>
          <cell r="AA14">
            <v>9.9999999999999994E-37</v>
          </cell>
          <cell r="AB14">
            <v>9.9999999999999994E-37</v>
          </cell>
          <cell r="AC14">
            <v>9.9999999999999994E-37</v>
          </cell>
          <cell r="AD14">
            <v>6.8900000000000006</v>
          </cell>
        </row>
        <row r="17">
          <cell r="V17">
            <v>9.9999999999999994E-12</v>
          </cell>
          <cell r="W17">
            <v>1E-10</v>
          </cell>
          <cell r="X17">
            <v>12.64</v>
          </cell>
          <cell r="Y17">
            <v>0</v>
          </cell>
          <cell r="AA17">
            <v>9.9999999999999994E-12</v>
          </cell>
          <cell r="AB17">
            <v>1E-10</v>
          </cell>
          <cell r="AC17">
            <v>12.64</v>
          </cell>
          <cell r="AD17">
            <v>0</v>
          </cell>
        </row>
        <row r="20">
          <cell r="T20">
            <v>8.1950000000000003</v>
          </cell>
          <cell r="AC20">
            <v>0</v>
          </cell>
          <cell r="AD20">
            <v>1E-14</v>
          </cell>
        </row>
        <row r="22">
          <cell r="S22">
            <v>5.9249999999999998</v>
          </cell>
          <cell r="V22">
            <v>1E-27</v>
          </cell>
          <cell r="W22">
            <v>9.9999999999999991E-22</v>
          </cell>
          <cell r="X22">
            <v>5.16</v>
          </cell>
          <cell r="Y22">
            <v>6.87</v>
          </cell>
          <cell r="AA22">
            <v>1E-27</v>
          </cell>
          <cell r="AB22">
            <v>9.9999999999999991E-22</v>
          </cell>
          <cell r="AC22">
            <v>5.41</v>
          </cell>
          <cell r="AD22">
            <v>6.8800000000000008</v>
          </cell>
        </row>
        <row r="26">
          <cell r="V26">
            <v>1E-27</v>
          </cell>
          <cell r="W26">
            <v>1E-27</v>
          </cell>
          <cell r="AA26">
            <v>1E-27</v>
          </cell>
          <cell r="AB26">
            <v>1E-27</v>
          </cell>
        </row>
      </sheetData>
      <sheetData sheetId="5"/>
      <sheetData sheetId="6">
        <row r="10">
          <cell r="B10" t="str">
            <v>БП №1</v>
          </cell>
        </row>
        <row r="11">
          <cell r="B11" t="str">
            <v>БП №2</v>
          </cell>
        </row>
        <row r="12">
          <cell r="B12" t="str">
            <v>БП №3</v>
          </cell>
        </row>
        <row r="13">
          <cell r="B13" t="str">
            <v>БП №4</v>
          </cell>
        </row>
        <row r="14">
          <cell r="B14" t="str">
            <v>БП №5</v>
          </cell>
        </row>
        <row r="15">
          <cell r="B15" t="str">
            <v>БП №6</v>
          </cell>
        </row>
        <row r="16">
          <cell r="B16" t="str">
            <v>БП №7</v>
          </cell>
        </row>
        <row r="17">
          <cell r="B17" t="str">
            <v>БП №8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8">
          <cell r="B28" t="str">
            <v>БП №1</v>
          </cell>
        </row>
        <row r="29">
          <cell r="B29" t="str">
            <v>БП №2</v>
          </cell>
        </row>
        <row r="30">
          <cell r="B30" t="str">
            <v>БП №3</v>
          </cell>
        </row>
        <row r="31">
          <cell r="B31" t="str">
            <v>БП №4</v>
          </cell>
        </row>
        <row r="32">
          <cell r="B32" t="str">
            <v>БП №5</v>
          </cell>
        </row>
        <row r="33">
          <cell r="B33" t="str">
            <v>БП №6</v>
          </cell>
        </row>
        <row r="34">
          <cell r="B34" t="str">
            <v>БП №7</v>
          </cell>
        </row>
        <row r="35">
          <cell r="B35" t="str">
            <v>БП №8</v>
          </cell>
        </row>
        <row r="36">
          <cell r="B36" t="str">
            <v>БП №9</v>
          </cell>
        </row>
        <row r="37">
          <cell r="B37" t="str">
            <v>БП №10</v>
          </cell>
        </row>
        <row r="46">
          <cell r="B46" t="str">
            <v>БП №1</v>
          </cell>
        </row>
        <row r="47">
          <cell r="B47" t="str">
            <v>БП №2</v>
          </cell>
        </row>
        <row r="48">
          <cell r="B48" t="str">
            <v>БП №3</v>
          </cell>
          <cell r="E48">
            <v>1E-26</v>
          </cell>
          <cell r="F48">
            <v>1E-22</v>
          </cell>
          <cell r="G48">
            <v>5.41</v>
          </cell>
          <cell r="H48">
            <v>6.8800000000000008</v>
          </cell>
          <cell r="K48">
            <v>1E-27</v>
          </cell>
          <cell r="L48">
            <v>1E-26</v>
          </cell>
          <cell r="M48">
            <v>0.61757990867579915</v>
          </cell>
          <cell r="N48">
            <v>0.78538812785388135</v>
          </cell>
        </row>
        <row r="49">
          <cell r="B49" t="str">
            <v>БП №4</v>
          </cell>
        </row>
        <row r="50">
          <cell r="B50" t="str">
            <v>БП №5</v>
          </cell>
        </row>
        <row r="51">
          <cell r="B51" t="str">
            <v>БП №6</v>
          </cell>
        </row>
        <row r="52">
          <cell r="B52" t="str">
            <v>БП №7</v>
          </cell>
        </row>
        <row r="53">
          <cell r="B53" t="str">
            <v>БП №8</v>
          </cell>
        </row>
        <row r="54">
          <cell r="B54" t="str">
            <v>БП №9</v>
          </cell>
        </row>
        <row r="55">
          <cell r="B55" t="str">
            <v>БП №10</v>
          </cell>
        </row>
      </sheetData>
      <sheetData sheetId="7">
        <row r="10">
          <cell r="G10">
            <v>74.63</v>
          </cell>
          <cell r="H10">
            <v>415.44</v>
          </cell>
          <cell r="I10">
            <v>36.74</v>
          </cell>
        </row>
        <row r="12">
          <cell r="G12">
            <v>0</v>
          </cell>
          <cell r="H12">
            <v>968.5</v>
          </cell>
          <cell r="I12">
            <v>276.39999999999998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20">
          <cell r="G20">
            <v>35.97</v>
          </cell>
          <cell r="H20">
            <v>157.58000000000001</v>
          </cell>
          <cell r="I20">
            <v>44.56066118054401</v>
          </cell>
        </row>
        <row r="31">
          <cell r="G31">
            <v>15.2</v>
          </cell>
          <cell r="H31">
            <v>12.8</v>
          </cell>
        </row>
        <row r="34">
          <cell r="G34">
            <v>412.28</v>
          </cell>
          <cell r="H34">
            <v>1211.9099999999999</v>
          </cell>
          <cell r="I34">
            <v>298.10000000000002</v>
          </cell>
        </row>
        <row r="36">
          <cell r="B36" t="str">
            <v>Арендная плата</v>
          </cell>
        </row>
        <row r="37">
          <cell r="B37" t="str">
            <v>Прочие другие затраты</v>
          </cell>
        </row>
        <row r="38">
          <cell r="B38" t="str">
            <v>Цеховые расходы</v>
          </cell>
          <cell r="G38">
            <v>265.32</v>
          </cell>
          <cell r="H38">
            <v>656.01</v>
          </cell>
          <cell r="I38">
            <v>150.06</v>
          </cell>
        </row>
        <row r="39">
          <cell r="B39" t="str">
            <v>Общехозяйственные расходы</v>
          </cell>
          <cell r="G39">
            <v>146.96</v>
          </cell>
          <cell r="H39">
            <v>555.9</v>
          </cell>
          <cell r="I39">
            <v>148.04</v>
          </cell>
        </row>
      </sheetData>
      <sheetData sheetId="8"/>
      <sheetData sheetId="9"/>
      <sheetData sheetId="10"/>
      <sheetData sheetId="11">
        <row r="6">
          <cell r="I6">
            <v>587.99</v>
          </cell>
          <cell r="J6">
            <v>166.27112380800003</v>
          </cell>
        </row>
        <row r="8">
          <cell r="I8">
            <v>157.58000000000001</v>
          </cell>
          <cell r="J8">
            <v>44.56066118054401</v>
          </cell>
        </row>
        <row r="14">
          <cell r="I14">
            <v>116.36</v>
          </cell>
          <cell r="J14">
            <v>41.94</v>
          </cell>
        </row>
        <row r="17">
          <cell r="I17">
            <v>1383.94</v>
          </cell>
          <cell r="J17">
            <v>313.14</v>
          </cell>
        </row>
        <row r="19">
          <cell r="I19">
            <v>656.01</v>
          </cell>
          <cell r="J19">
            <v>150.06</v>
          </cell>
        </row>
        <row r="28">
          <cell r="I28">
            <v>12.8</v>
          </cell>
        </row>
        <row r="32">
          <cell r="I32">
            <v>555.9</v>
          </cell>
          <cell r="J32">
            <v>148.04</v>
          </cell>
        </row>
        <row r="52">
          <cell r="H52">
            <v>0</v>
          </cell>
          <cell r="I52">
            <v>12.030000000000001</v>
          </cell>
          <cell r="J52">
            <v>12.290000000000001</v>
          </cell>
        </row>
        <row r="56">
          <cell r="J56">
            <v>0</v>
          </cell>
        </row>
        <row r="57">
          <cell r="J57">
            <v>0</v>
          </cell>
        </row>
        <row r="60">
          <cell r="H60">
            <v>95.584699999999998</v>
          </cell>
          <cell r="I60">
            <v>84.91</v>
          </cell>
          <cell r="J60">
            <v>159.11000000000001</v>
          </cell>
        </row>
        <row r="62">
          <cell r="H62">
            <v>0</v>
          </cell>
          <cell r="I62">
            <v>0</v>
          </cell>
          <cell r="J62">
            <v>0</v>
          </cell>
        </row>
        <row r="63">
          <cell r="H63">
            <v>0</v>
          </cell>
          <cell r="I63">
            <v>0</v>
          </cell>
          <cell r="J63">
            <v>0</v>
          </cell>
        </row>
        <row r="64">
          <cell r="H64">
            <v>85.362499999999997</v>
          </cell>
          <cell r="I64">
            <v>71.95</v>
          </cell>
          <cell r="J64">
            <v>146.15</v>
          </cell>
        </row>
        <row r="65">
          <cell r="H65">
            <v>10.222200000000001</v>
          </cell>
          <cell r="I65">
            <v>12.96</v>
          </cell>
          <cell r="J65">
            <v>12.96</v>
          </cell>
        </row>
      </sheetData>
      <sheetData sheetId="12"/>
      <sheetData sheetId="13"/>
      <sheetData sheetId="14">
        <row r="17">
          <cell r="G17">
            <v>20</v>
          </cell>
          <cell r="H17">
            <v>116</v>
          </cell>
          <cell r="I17">
            <v>32.9</v>
          </cell>
        </row>
        <row r="28">
          <cell r="B28" t="str">
            <v>Другие прочие платежи из прибыли</v>
          </cell>
        </row>
        <row r="29">
          <cell r="B29" t="str">
            <v>Резерв по сомнительным долгам</v>
          </cell>
        </row>
        <row r="32">
          <cell r="G32">
            <v>20</v>
          </cell>
          <cell r="H32">
            <v>116</v>
          </cell>
          <cell r="I32">
            <v>32.9</v>
          </cell>
        </row>
        <row r="35">
          <cell r="G35">
            <v>4.8</v>
          </cell>
          <cell r="H35">
            <v>27.84</v>
          </cell>
          <cell r="I35">
            <v>10.39</v>
          </cell>
        </row>
        <row r="40">
          <cell r="G40">
            <v>15.2</v>
          </cell>
          <cell r="H40">
            <v>12.8</v>
          </cell>
          <cell r="I40">
            <v>9.83</v>
          </cell>
        </row>
        <row r="48">
          <cell r="B48" t="str">
            <v>Сбор на содержание милиции</v>
          </cell>
        </row>
        <row r="56">
          <cell r="G56">
            <v>33.89</v>
          </cell>
          <cell r="H56">
            <v>132.72999999999999</v>
          </cell>
          <cell r="I56">
            <v>49.029760000000003</v>
          </cell>
        </row>
        <row r="57">
          <cell r="G57">
            <v>6.11</v>
          </cell>
          <cell r="H57">
            <v>23.91</v>
          </cell>
          <cell r="I57">
            <v>4.0902399999999997</v>
          </cell>
        </row>
      </sheetData>
      <sheetData sheetId="15"/>
      <sheetData sheetId="16"/>
      <sheetData sheetId="17">
        <row r="4">
          <cell r="K4" t="str">
            <v>БП №1</v>
          </cell>
          <cell r="Q4" t="str">
            <v>БП №2</v>
          </cell>
          <cell r="W4" t="str">
            <v>БП №3</v>
          </cell>
          <cell r="AC4" t="str">
            <v>БП №4</v>
          </cell>
        </row>
      </sheetData>
      <sheetData sheetId="18">
        <row r="35">
          <cell r="F35">
            <v>110</v>
          </cell>
        </row>
        <row r="36">
          <cell r="F36">
            <v>470</v>
          </cell>
        </row>
        <row r="37">
          <cell r="F37">
            <v>350</v>
          </cell>
          <cell r="G37">
            <v>5.3</v>
          </cell>
        </row>
        <row r="40">
          <cell r="F40">
            <v>260</v>
          </cell>
        </row>
        <row r="41">
          <cell r="F41">
            <v>220</v>
          </cell>
        </row>
        <row r="42">
          <cell r="F42">
            <v>150</v>
          </cell>
        </row>
        <row r="43">
          <cell r="F43">
            <v>270</v>
          </cell>
          <cell r="G43">
            <v>4.8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Prov"/>
      <sheetName val="Инструкция"/>
      <sheetName val="Лог обновления"/>
      <sheetName val="Титульный"/>
      <sheetName val="Форма 3.1"/>
      <sheetName val="Форма 3.1 (кварталы)"/>
      <sheetName val="Форма 16"/>
      <sheetName val="Субабоненты"/>
      <sheetName val="Субабоненты (кварталы)"/>
      <sheetName val="Комментарии"/>
      <sheetName val="Проверка"/>
      <sheetName val="TEHSHEET"/>
      <sheetName val="et_union_hor"/>
      <sheetName val="modReestr"/>
      <sheetName val="modfrmReestr"/>
      <sheetName val="AllSheetsInThisWorkbook"/>
      <sheetName val="REESTR_ORG"/>
      <sheetName val="modClassifierValidate"/>
      <sheetName val="modHyp"/>
      <sheetName val="modList00"/>
      <sheetName val="modList03"/>
      <sheetName val="modList04"/>
      <sheetName val="modInstruction"/>
      <sheetName val="modUpdTemplMain"/>
      <sheetName val="modfrmCheckUpdates"/>
      <sheetName val="FORM3.1.2016(v1.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2">
          <cell r="E2">
            <v>0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4"/>
  <sheetViews>
    <sheetView tabSelected="1" topLeftCell="A118" zoomScaleNormal="100" workbookViewId="0">
      <selection activeCell="E104" sqref="E104"/>
    </sheetView>
  </sheetViews>
  <sheetFormatPr defaultColWidth="1.42578125" defaultRowHeight="15" x14ac:dyDescent="0.25"/>
  <cols>
    <col min="1" max="1" width="9.28515625" style="93" customWidth="1"/>
    <col min="2" max="2" width="40.42578125" style="93" customWidth="1"/>
    <col min="3" max="3" width="8.140625" style="93" customWidth="1"/>
    <col min="4" max="4" width="13" style="93" customWidth="1"/>
    <col min="5" max="5" width="12.85546875" style="93" customWidth="1"/>
    <col min="6" max="6" width="21.42578125" style="93" customWidth="1"/>
    <col min="7" max="7" width="10.42578125" style="94" customWidth="1"/>
    <col min="8" max="9" width="10.42578125" style="93" customWidth="1"/>
    <col min="10" max="16384" width="1.42578125" style="93"/>
  </cols>
  <sheetData>
    <row r="1" spans="1:7" s="59" customFormat="1" ht="11.25" x14ac:dyDescent="0.25">
      <c r="F1" s="60" t="s">
        <v>233</v>
      </c>
      <c r="G1" s="61"/>
    </row>
    <row r="2" spans="1:7" s="59" customFormat="1" ht="11.25" x14ac:dyDescent="0.25">
      <c r="F2" s="60" t="s">
        <v>234</v>
      </c>
      <c r="G2" s="61"/>
    </row>
    <row r="3" spans="1:7" s="59" customFormat="1" ht="11.25" x14ac:dyDescent="0.25">
      <c r="F3" s="60" t="s">
        <v>235</v>
      </c>
      <c r="G3" s="61"/>
    </row>
    <row r="4" spans="1:7" s="62" customFormat="1" ht="10.5" customHeight="1" x14ac:dyDescent="0.25">
      <c r="G4" s="63"/>
    </row>
    <row r="5" spans="1:7" s="65" customFormat="1" ht="18.75" x14ac:dyDescent="0.25">
      <c r="A5" s="159" t="s">
        <v>236</v>
      </c>
      <c r="B5" s="159"/>
      <c r="C5" s="159"/>
      <c r="D5" s="159"/>
      <c r="E5" s="159"/>
      <c r="F5" s="159"/>
      <c r="G5" s="64"/>
    </row>
    <row r="6" spans="1:7" s="65" customFormat="1" ht="18.75" x14ac:dyDescent="0.25">
      <c r="A6" s="159" t="s">
        <v>237</v>
      </c>
      <c r="B6" s="159"/>
      <c r="C6" s="159"/>
      <c r="D6" s="159"/>
      <c r="E6" s="159"/>
      <c r="F6" s="159"/>
      <c r="G6" s="64"/>
    </row>
    <row r="7" spans="1:7" s="65" customFormat="1" ht="18.75" x14ac:dyDescent="0.25">
      <c r="A7" s="159" t="s">
        <v>238</v>
      </c>
      <c r="B7" s="159"/>
      <c r="C7" s="159"/>
      <c r="D7" s="159"/>
      <c r="E7" s="159"/>
      <c r="F7" s="159"/>
      <c r="G7" s="64"/>
    </row>
    <row r="8" spans="1:7" s="65" customFormat="1" ht="18.75" x14ac:dyDescent="0.25">
      <c r="A8" s="159" t="s">
        <v>239</v>
      </c>
      <c r="B8" s="159"/>
      <c r="C8" s="159"/>
      <c r="D8" s="159"/>
      <c r="E8" s="159"/>
      <c r="F8" s="159"/>
      <c r="G8" s="64"/>
    </row>
    <row r="9" spans="1:7" s="65" customFormat="1" ht="18.75" x14ac:dyDescent="0.25">
      <c r="A9" s="159" t="s">
        <v>240</v>
      </c>
      <c r="B9" s="159"/>
      <c r="C9" s="159"/>
      <c r="D9" s="159"/>
      <c r="E9" s="159"/>
      <c r="F9" s="159"/>
      <c r="G9" s="64"/>
    </row>
    <row r="10" spans="1:7" s="62" customFormat="1" ht="15.75" x14ac:dyDescent="0.25">
      <c r="G10" s="63"/>
    </row>
    <row r="11" spans="1:7" s="62" customFormat="1" ht="15.75" x14ac:dyDescent="0.25">
      <c r="G11" s="63"/>
    </row>
    <row r="12" spans="1:7" s="66" customFormat="1" ht="15.75" x14ac:dyDescent="0.25">
      <c r="B12" s="67" t="s">
        <v>241</v>
      </c>
      <c r="C12" s="158" t="s">
        <v>242</v>
      </c>
      <c r="D12" s="158"/>
      <c r="E12" s="158"/>
      <c r="F12" s="158"/>
      <c r="G12" s="68"/>
    </row>
    <row r="13" spans="1:7" s="66" customFormat="1" ht="15.75" x14ac:dyDescent="0.25">
      <c r="B13" s="67" t="s">
        <v>243</v>
      </c>
      <c r="C13" s="152">
        <v>2349017673</v>
      </c>
      <c r="D13" s="152"/>
      <c r="G13" s="68"/>
    </row>
    <row r="14" spans="1:7" s="66" customFormat="1" ht="15.75" x14ac:dyDescent="0.25">
      <c r="B14" s="67" t="s">
        <v>244</v>
      </c>
      <c r="C14" s="153">
        <v>234901001</v>
      </c>
      <c r="D14" s="153"/>
      <c r="G14" s="68"/>
    </row>
    <row r="15" spans="1:7" s="66" customFormat="1" ht="15.75" x14ac:dyDescent="0.25">
      <c r="B15" s="67" t="s">
        <v>245</v>
      </c>
      <c r="C15" s="154" t="s">
        <v>830</v>
      </c>
      <c r="D15" s="154"/>
      <c r="E15" s="67" t="s">
        <v>246</v>
      </c>
      <c r="G15" s="68"/>
    </row>
    <row r="16" spans="1:7" s="62" customFormat="1" ht="15.75" x14ac:dyDescent="0.25">
      <c r="G16" s="63"/>
    </row>
    <row r="17" spans="1:7" s="70" customFormat="1" ht="15.75" customHeight="1" x14ac:dyDescent="0.2">
      <c r="A17" s="155" t="s">
        <v>247</v>
      </c>
      <c r="B17" s="155" t="s">
        <v>248</v>
      </c>
      <c r="C17" s="155" t="s">
        <v>249</v>
      </c>
      <c r="D17" s="156" t="s">
        <v>831</v>
      </c>
      <c r="E17" s="156"/>
      <c r="F17" s="157" t="s">
        <v>250</v>
      </c>
      <c r="G17" s="69"/>
    </row>
    <row r="18" spans="1:7" s="70" customFormat="1" ht="15.75" customHeight="1" x14ac:dyDescent="0.2">
      <c r="A18" s="155"/>
      <c r="B18" s="155"/>
      <c r="C18" s="155"/>
      <c r="D18" s="71" t="s">
        <v>251</v>
      </c>
      <c r="E18" s="71" t="s">
        <v>252</v>
      </c>
      <c r="F18" s="157"/>
      <c r="G18" s="69"/>
    </row>
    <row r="19" spans="1:7" s="70" customFormat="1" ht="12.75" x14ac:dyDescent="0.2">
      <c r="A19" s="72" t="s">
        <v>124</v>
      </c>
      <c r="B19" s="73" t="s">
        <v>125</v>
      </c>
      <c r="C19" s="74" t="s">
        <v>126</v>
      </c>
      <c r="D19" s="74" t="s">
        <v>126</v>
      </c>
      <c r="E19" s="74" t="s">
        <v>126</v>
      </c>
      <c r="F19" s="72" t="s">
        <v>126</v>
      </c>
      <c r="G19" s="69"/>
    </row>
    <row r="20" spans="1:7" s="70" customFormat="1" ht="12.75" x14ac:dyDescent="0.2">
      <c r="A20" s="75" t="s">
        <v>127</v>
      </c>
      <c r="B20" s="73" t="s">
        <v>128</v>
      </c>
      <c r="C20" s="71" t="s">
        <v>253</v>
      </c>
      <c r="D20" s="76">
        <v>156994.75198403138</v>
      </c>
      <c r="E20" s="76">
        <f>D20</f>
        <v>156994.75198403138</v>
      </c>
      <c r="F20" s="77"/>
      <c r="G20" s="69"/>
    </row>
    <row r="21" spans="1:7" s="70" customFormat="1" ht="12.75" x14ac:dyDescent="0.2">
      <c r="A21" s="72" t="s">
        <v>129</v>
      </c>
      <c r="B21" s="73" t="s">
        <v>130</v>
      </c>
      <c r="C21" s="74" t="s">
        <v>253</v>
      </c>
      <c r="D21" s="78">
        <v>109886.16</v>
      </c>
      <c r="E21" s="78">
        <f>E22+E27+E29+E85+E86</f>
        <v>94401.281913230909</v>
      </c>
      <c r="F21" s="79"/>
      <c r="G21" s="69"/>
    </row>
    <row r="22" spans="1:7" s="70" customFormat="1" ht="12.75" x14ac:dyDescent="0.2">
      <c r="A22" s="72" t="s">
        <v>131</v>
      </c>
      <c r="B22" s="73" t="s">
        <v>132</v>
      </c>
      <c r="C22" s="74" t="s">
        <v>253</v>
      </c>
      <c r="D22" s="78">
        <f>D23+D24+D25</f>
        <v>58821.178292104261</v>
      </c>
      <c r="E22" s="78">
        <f>E23+E25</f>
        <v>29621.782750000002</v>
      </c>
      <c r="F22" s="80"/>
      <c r="G22" s="69"/>
    </row>
    <row r="23" spans="1:7" s="70" customFormat="1" ht="25.5" x14ac:dyDescent="0.2">
      <c r="A23" s="75" t="s">
        <v>133</v>
      </c>
      <c r="B23" s="73" t="s">
        <v>134</v>
      </c>
      <c r="C23" s="71" t="s">
        <v>253</v>
      </c>
      <c r="D23" s="81">
        <f>10298.600562103/110225.09*D21</f>
        <v>10266.933500742347</v>
      </c>
      <c r="E23" s="81">
        <v>6198.4232599999996</v>
      </c>
      <c r="F23" s="82"/>
      <c r="G23" s="69"/>
    </row>
    <row r="24" spans="1:7" s="70" customFormat="1" ht="16.5" customHeight="1" x14ac:dyDescent="0.2">
      <c r="A24" s="72" t="s">
        <v>135</v>
      </c>
      <c r="B24" s="73" t="s">
        <v>136</v>
      </c>
      <c r="C24" s="74" t="s">
        <v>253</v>
      </c>
      <c r="D24" s="83">
        <f>D23*0.5</f>
        <v>5133.4667503711735</v>
      </c>
      <c r="E24" s="83">
        <f>E23*0.5</f>
        <v>3099.2116299999998</v>
      </c>
      <c r="F24" s="80"/>
      <c r="G24" s="69"/>
    </row>
    <row r="25" spans="1:7" s="70" customFormat="1" ht="51" x14ac:dyDescent="0.2">
      <c r="A25" s="75" t="s">
        <v>137</v>
      </c>
      <c r="B25" s="73" t="s">
        <v>138</v>
      </c>
      <c r="C25" s="71" t="s">
        <v>253</v>
      </c>
      <c r="D25" s="81">
        <f>43554.7039539668/110225.09*D21</f>
        <v>43420.778040990743</v>
      </c>
      <c r="E25" s="81">
        <v>23423.359490000003</v>
      </c>
      <c r="F25" s="75"/>
      <c r="G25" s="69"/>
    </row>
    <row r="26" spans="1:7" s="70" customFormat="1" ht="12.75" x14ac:dyDescent="0.2">
      <c r="A26" s="72" t="s">
        <v>139</v>
      </c>
      <c r="B26" s="73" t="s">
        <v>140</v>
      </c>
      <c r="C26" s="74" t="s">
        <v>253</v>
      </c>
      <c r="D26" s="83">
        <v>25598.47</v>
      </c>
      <c r="E26" s="83"/>
      <c r="F26" s="80"/>
      <c r="G26" s="69"/>
    </row>
    <row r="27" spans="1:7" s="70" customFormat="1" ht="12.75" x14ac:dyDescent="0.2">
      <c r="A27" s="72" t="s">
        <v>141</v>
      </c>
      <c r="B27" s="73" t="s">
        <v>142</v>
      </c>
      <c r="C27" s="74" t="s">
        <v>253</v>
      </c>
      <c r="D27" s="83">
        <f>51735.7716209618/110225.09*D21</f>
        <v>51576.689826830429</v>
      </c>
      <c r="E27" s="83">
        <v>55468.715933230902</v>
      </c>
      <c r="F27" s="84"/>
      <c r="G27" s="69"/>
    </row>
    <row r="28" spans="1:7" s="70" customFormat="1" ht="12.75" x14ac:dyDescent="0.2">
      <c r="A28" s="72" t="s">
        <v>143</v>
      </c>
      <c r="B28" s="73" t="s">
        <v>140</v>
      </c>
      <c r="C28" s="74" t="s">
        <v>253</v>
      </c>
      <c r="D28" s="83"/>
      <c r="E28" s="83"/>
      <c r="F28" s="80"/>
      <c r="G28" s="69"/>
    </row>
    <row r="29" spans="1:7" s="70" customFormat="1" ht="25.5" x14ac:dyDescent="0.2">
      <c r="A29" s="75" t="s">
        <v>144</v>
      </c>
      <c r="B29" s="73" t="s">
        <v>145</v>
      </c>
      <c r="C29" s="71" t="s">
        <v>253</v>
      </c>
      <c r="D29" s="76">
        <f>D30+D31+D32</f>
        <v>4621.7623884727627</v>
      </c>
      <c r="E29" s="76">
        <f>E30+E31+E32</f>
        <v>6721</v>
      </c>
      <c r="F29" s="82"/>
      <c r="G29" s="69"/>
    </row>
    <row r="30" spans="1:7" s="70" customFormat="1" ht="25.5" x14ac:dyDescent="0.2">
      <c r="A30" s="75" t="s">
        <v>146</v>
      </c>
      <c r="B30" s="73" t="s">
        <v>147</v>
      </c>
      <c r="C30" s="71" t="s">
        <v>253</v>
      </c>
      <c r="D30" s="81">
        <f>441.06969/110225.09*D21</f>
        <v>439.71344932891776</v>
      </c>
      <c r="E30" s="81">
        <v>664.91</v>
      </c>
      <c r="F30" s="82"/>
      <c r="G30" s="69"/>
    </row>
    <row r="31" spans="1:7" s="70" customFormat="1" ht="12.75" x14ac:dyDescent="0.2">
      <c r="A31" s="72" t="s">
        <v>148</v>
      </c>
      <c r="B31" s="73" t="s">
        <v>149</v>
      </c>
      <c r="C31" s="74" t="s">
        <v>253</v>
      </c>
      <c r="D31" s="83"/>
      <c r="E31" s="83"/>
      <c r="F31" s="80"/>
      <c r="G31" s="69"/>
    </row>
    <row r="32" spans="1:7" s="70" customFormat="1" ht="15.75" x14ac:dyDescent="0.2">
      <c r="A32" s="75" t="s">
        <v>150</v>
      </c>
      <c r="B32" s="73" t="s">
        <v>254</v>
      </c>
      <c r="C32" s="71" t="s">
        <v>253</v>
      </c>
      <c r="D32" s="81">
        <f>4194.94794159278/110225.09*D21</f>
        <v>4182.048939143845</v>
      </c>
      <c r="E32" s="81">
        <v>6056.09</v>
      </c>
      <c r="F32" s="77"/>
      <c r="G32" s="69"/>
    </row>
    <row r="33" spans="1:7" s="70" customFormat="1" ht="12.75" hidden="1" x14ac:dyDescent="0.2">
      <c r="A33" s="75"/>
      <c r="B33" s="85" t="s">
        <v>19</v>
      </c>
      <c r="C33" s="71" t="s">
        <v>253</v>
      </c>
      <c r="D33" s="81"/>
      <c r="E33" s="81"/>
      <c r="F33" s="77"/>
      <c r="G33" s="69"/>
    </row>
    <row r="34" spans="1:7" s="70" customFormat="1" ht="12.75" hidden="1" x14ac:dyDescent="0.2">
      <c r="A34" s="75"/>
      <c r="B34" s="85" t="s">
        <v>22</v>
      </c>
      <c r="C34" s="71" t="s">
        <v>253</v>
      </c>
      <c r="D34" s="81"/>
      <c r="E34" s="81"/>
      <c r="F34" s="77"/>
      <c r="G34" s="69"/>
    </row>
    <row r="35" spans="1:7" s="70" customFormat="1" ht="12.75" hidden="1" x14ac:dyDescent="0.2">
      <c r="A35" s="75"/>
      <c r="B35" s="85" t="s">
        <v>23</v>
      </c>
      <c r="C35" s="71" t="s">
        <v>253</v>
      </c>
      <c r="D35" s="81"/>
      <c r="E35" s="81"/>
      <c r="F35" s="77"/>
      <c r="G35" s="69"/>
    </row>
    <row r="36" spans="1:7" s="70" customFormat="1" ht="12.75" hidden="1" x14ac:dyDescent="0.2">
      <c r="A36" s="75"/>
      <c r="B36" s="85" t="s">
        <v>152</v>
      </c>
      <c r="C36" s="71" t="s">
        <v>253</v>
      </c>
      <c r="D36" s="81"/>
      <c r="E36" s="81"/>
      <c r="F36" s="77"/>
      <c r="G36" s="69"/>
    </row>
    <row r="37" spans="1:7" s="70" customFormat="1" ht="12.75" hidden="1" x14ac:dyDescent="0.2">
      <c r="A37" s="75"/>
      <c r="B37" s="85" t="s">
        <v>24</v>
      </c>
      <c r="C37" s="71" t="s">
        <v>253</v>
      </c>
      <c r="D37" s="81"/>
      <c r="E37" s="81"/>
      <c r="F37" s="77"/>
      <c r="G37" s="69"/>
    </row>
    <row r="38" spans="1:7" s="70" customFormat="1" ht="12.75" hidden="1" x14ac:dyDescent="0.2">
      <c r="A38" s="75"/>
      <c r="B38" s="85" t="s">
        <v>25</v>
      </c>
      <c r="C38" s="71" t="s">
        <v>253</v>
      </c>
      <c r="D38" s="81"/>
      <c r="E38" s="81"/>
      <c r="F38" s="77"/>
      <c r="G38" s="69"/>
    </row>
    <row r="39" spans="1:7" s="70" customFormat="1" ht="12.75" hidden="1" x14ac:dyDescent="0.2">
      <c r="A39" s="75"/>
      <c r="B39" s="85" t="s">
        <v>153</v>
      </c>
      <c r="C39" s="71" t="s">
        <v>253</v>
      </c>
      <c r="D39" s="81"/>
      <c r="E39" s="81"/>
      <c r="F39" s="77"/>
      <c r="G39" s="69"/>
    </row>
    <row r="40" spans="1:7" s="70" customFormat="1" ht="12.75" hidden="1" x14ac:dyDescent="0.2">
      <c r="A40" s="75"/>
      <c r="B40" s="85" t="s">
        <v>29</v>
      </c>
      <c r="C40" s="71" t="s">
        <v>253</v>
      </c>
      <c r="D40" s="81"/>
      <c r="E40" s="81"/>
      <c r="F40" s="77"/>
      <c r="G40" s="69"/>
    </row>
    <row r="41" spans="1:7" s="70" customFormat="1" ht="12.75" hidden="1" x14ac:dyDescent="0.2">
      <c r="A41" s="75"/>
      <c r="B41" s="85" t="s">
        <v>154</v>
      </c>
      <c r="C41" s="71" t="s">
        <v>253</v>
      </c>
      <c r="D41" s="81"/>
      <c r="E41" s="81"/>
      <c r="F41" s="77"/>
      <c r="G41" s="69"/>
    </row>
    <row r="42" spans="1:7" s="70" customFormat="1" ht="12.75" hidden="1" x14ac:dyDescent="0.2">
      <c r="A42" s="75"/>
      <c r="B42" s="85" t="s">
        <v>33</v>
      </c>
      <c r="C42" s="71" t="s">
        <v>253</v>
      </c>
      <c r="D42" s="81"/>
      <c r="E42" s="81"/>
      <c r="F42" s="77"/>
      <c r="G42" s="69"/>
    </row>
    <row r="43" spans="1:7" s="70" customFormat="1" ht="12.75" hidden="1" x14ac:dyDescent="0.2">
      <c r="A43" s="75"/>
      <c r="B43" s="85" t="s">
        <v>155</v>
      </c>
      <c r="C43" s="71" t="s">
        <v>253</v>
      </c>
      <c r="D43" s="81"/>
      <c r="E43" s="81"/>
      <c r="F43" s="77"/>
      <c r="G43" s="69"/>
    </row>
    <row r="44" spans="1:7" s="70" customFormat="1" ht="12.75" hidden="1" x14ac:dyDescent="0.2">
      <c r="A44" s="75"/>
      <c r="B44" s="85" t="s">
        <v>35</v>
      </c>
      <c r="C44" s="71" t="s">
        <v>253</v>
      </c>
      <c r="D44" s="81"/>
      <c r="E44" s="81"/>
      <c r="F44" s="77"/>
      <c r="G44" s="69"/>
    </row>
    <row r="45" spans="1:7" s="70" customFormat="1" ht="12.75" hidden="1" x14ac:dyDescent="0.2">
      <c r="A45" s="75"/>
      <c r="B45" s="85" t="s">
        <v>66</v>
      </c>
      <c r="C45" s="71" t="s">
        <v>253</v>
      </c>
      <c r="D45" s="81"/>
      <c r="E45" s="81"/>
      <c r="F45" s="77"/>
      <c r="G45" s="69"/>
    </row>
    <row r="46" spans="1:7" s="70" customFormat="1" ht="12.75" hidden="1" x14ac:dyDescent="0.2">
      <c r="A46" s="75"/>
      <c r="B46" s="85" t="s">
        <v>36</v>
      </c>
      <c r="C46" s="71" t="s">
        <v>253</v>
      </c>
      <c r="D46" s="81"/>
      <c r="E46" s="81"/>
      <c r="F46" s="77"/>
      <c r="G46" s="69"/>
    </row>
    <row r="47" spans="1:7" s="70" customFormat="1" ht="12.75" hidden="1" x14ac:dyDescent="0.2">
      <c r="A47" s="75"/>
      <c r="B47" s="85" t="s">
        <v>69</v>
      </c>
      <c r="C47" s="71" t="s">
        <v>253</v>
      </c>
      <c r="D47" s="81"/>
      <c r="E47" s="81"/>
      <c r="F47" s="77"/>
      <c r="G47" s="69"/>
    </row>
    <row r="48" spans="1:7" s="70" customFormat="1" ht="12.75" hidden="1" x14ac:dyDescent="0.2">
      <c r="A48" s="75"/>
      <c r="B48" s="85" t="s">
        <v>156</v>
      </c>
      <c r="C48" s="71" t="s">
        <v>253</v>
      </c>
      <c r="D48" s="81"/>
      <c r="E48" s="81"/>
      <c r="F48" s="77"/>
      <c r="G48" s="69"/>
    </row>
    <row r="49" spans="1:7" s="70" customFormat="1" ht="12.75" hidden="1" x14ac:dyDescent="0.2">
      <c r="A49" s="75"/>
      <c r="B49" s="85" t="s">
        <v>157</v>
      </c>
      <c r="C49" s="71" t="s">
        <v>253</v>
      </c>
      <c r="D49" s="81"/>
      <c r="E49" s="81"/>
      <c r="F49" s="77"/>
      <c r="G49" s="69"/>
    </row>
    <row r="50" spans="1:7" s="70" customFormat="1" ht="25.5" hidden="1" x14ac:dyDescent="0.2">
      <c r="A50" s="75"/>
      <c r="B50" s="85" t="s">
        <v>158</v>
      </c>
      <c r="C50" s="71" t="s">
        <v>253</v>
      </c>
      <c r="D50" s="81"/>
      <c r="E50" s="81"/>
      <c r="F50" s="77"/>
      <c r="G50" s="69"/>
    </row>
    <row r="51" spans="1:7" s="70" customFormat="1" ht="25.5" hidden="1" x14ac:dyDescent="0.2">
      <c r="A51" s="75"/>
      <c r="B51" s="85" t="s">
        <v>159</v>
      </c>
      <c r="C51" s="71" t="s">
        <v>253</v>
      </c>
      <c r="D51" s="81"/>
      <c r="E51" s="81"/>
      <c r="F51" s="77"/>
      <c r="G51" s="69"/>
    </row>
    <row r="52" spans="1:7" s="70" customFormat="1" ht="12.75" hidden="1" x14ac:dyDescent="0.2">
      <c r="A52" s="75"/>
      <c r="B52" s="85" t="s">
        <v>39</v>
      </c>
      <c r="C52" s="71" t="s">
        <v>253</v>
      </c>
      <c r="D52" s="81"/>
      <c r="E52" s="81"/>
      <c r="F52" s="77"/>
      <c r="G52" s="69"/>
    </row>
    <row r="53" spans="1:7" s="70" customFormat="1" ht="12.75" hidden="1" x14ac:dyDescent="0.2">
      <c r="A53" s="75"/>
      <c r="B53" s="85" t="s">
        <v>160</v>
      </c>
      <c r="C53" s="71" t="s">
        <v>253</v>
      </c>
      <c r="D53" s="81"/>
      <c r="E53" s="81"/>
      <c r="F53" s="77"/>
      <c r="G53" s="69"/>
    </row>
    <row r="54" spans="1:7" s="70" customFormat="1" ht="12.75" hidden="1" x14ac:dyDescent="0.2">
      <c r="A54" s="75"/>
      <c r="B54" s="85" t="s">
        <v>161</v>
      </c>
      <c r="C54" s="71" t="s">
        <v>253</v>
      </c>
      <c r="D54" s="81"/>
      <c r="E54" s="81"/>
      <c r="F54" s="77"/>
      <c r="G54" s="69"/>
    </row>
    <row r="55" spans="1:7" s="70" customFormat="1" ht="12.75" hidden="1" x14ac:dyDescent="0.2">
      <c r="A55" s="75"/>
      <c r="B55" s="85" t="s">
        <v>162</v>
      </c>
      <c r="C55" s="71" t="s">
        <v>253</v>
      </c>
      <c r="D55" s="81"/>
      <c r="E55" s="81"/>
      <c r="F55" s="77"/>
      <c r="G55" s="69"/>
    </row>
    <row r="56" spans="1:7" s="70" customFormat="1" ht="12.75" hidden="1" x14ac:dyDescent="0.2">
      <c r="A56" s="75"/>
      <c r="B56" s="85" t="s">
        <v>43</v>
      </c>
      <c r="C56" s="71" t="s">
        <v>253</v>
      </c>
      <c r="D56" s="81"/>
      <c r="E56" s="81"/>
      <c r="F56" s="77"/>
      <c r="G56" s="69"/>
    </row>
    <row r="57" spans="1:7" s="70" customFormat="1" ht="25.5" hidden="1" x14ac:dyDescent="0.2">
      <c r="A57" s="75"/>
      <c r="B57" s="85" t="s">
        <v>44</v>
      </c>
      <c r="C57" s="71" t="s">
        <v>253</v>
      </c>
      <c r="D57" s="81"/>
      <c r="E57" s="81"/>
      <c r="F57" s="77"/>
      <c r="G57" s="69"/>
    </row>
    <row r="58" spans="1:7" s="70" customFormat="1" ht="12.75" hidden="1" x14ac:dyDescent="0.2">
      <c r="A58" s="75"/>
      <c r="B58" s="85" t="s">
        <v>163</v>
      </c>
      <c r="C58" s="71" t="s">
        <v>253</v>
      </c>
      <c r="D58" s="81"/>
      <c r="E58" s="81"/>
      <c r="F58" s="77"/>
      <c r="G58" s="69"/>
    </row>
    <row r="59" spans="1:7" s="70" customFormat="1" ht="12.75" hidden="1" x14ac:dyDescent="0.2">
      <c r="A59" s="75"/>
      <c r="B59" s="85" t="s">
        <v>50</v>
      </c>
      <c r="C59" s="71" t="s">
        <v>253</v>
      </c>
      <c r="D59" s="81"/>
      <c r="E59" s="81"/>
      <c r="F59" s="77"/>
      <c r="G59" s="69"/>
    </row>
    <row r="60" spans="1:7" s="70" customFormat="1" ht="21.75" hidden="1" customHeight="1" x14ac:dyDescent="0.2">
      <c r="A60" s="75"/>
      <c r="B60" s="85" t="s">
        <v>51</v>
      </c>
      <c r="C60" s="71" t="s">
        <v>253</v>
      </c>
      <c r="D60" s="81"/>
      <c r="E60" s="81"/>
      <c r="F60" s="77"/>
      <c r="G60" s="69"/>
    </row>
    <row r="61" spans="1:7" s="70" customFormat="1" ht="12.75" hidden="1" x14ac:dyDescent="0.2">
      <c r="A61" s="75"/>
      <c r="B61" s="85" t="s">
        <v>52</v>
      </c>
      <c r="C61" s="71" t="s">
        <v>253</v>
      </c>
      <c r="D61" s="81"/>
      <c r="E61" s="81"/>
      <c r="F61" s="77"/>
      <c r="G61" s="69"/>
    </row>
    <row r="62" spans="1:7" s="70" customFormat="1" ht="12.75" hidden="1" x14ac:dyDescent="0.2">
      <c r="A62" s="75"/>
      <c r="B62" s="85" t="s">
        <v>54</v>
      </c>
      <c r="C62" s="71" t="s">
        <v>253</v>
      </c>
      <c r="D62" s="81"/>
      <c r="E62" s="81"/>
      <c r="F62" s="77"/>
      <c r="G62" s="69"/>
    </row>
    <row r="63" spans="1:7" s="70" customFormat="1" ht="25.5" hidden="1" x14ac:dyDescent="0.2">
      <c r="A63" s="75"/>
      <c r="B63" s="86" t="s">
        <v>164</v>
      </c>
      <c r="C63" s="71" t="s">
        <v>253</v>
      </c>
      <c r="D63" s="81"/>
      <c r="E63" s="81"/>
      <c r="F63" s="77"/>
      <c r="G63" s="69"/>
    </row>
    <row r="64" spans="1:7" s="70" customFormat="1" ht="12.75" hidden="1" x14ac:dyDescent="0.2">
      <c r="A64" s="75"/>
      <c r="B64" s="85" t="s">
        <v>55</v>
      </c>
      <c r="C64" s="71" t="s">
        <v>253</v>
      </c>
      <c r="D64" s="81"/>
      <c r="E64" s="81"/>
      <c r="F64" s="77"/>
      <c r="G64" s="69"/>
    </row>
    <row r="65" spans="1:7" s="70" customFormat="1" ht="12.75" hidden="1" x14ac:dyDescent="0.2">
      <c r="A65" s="75"/>
      <c r="B65" s="85" t="s">
        <v>68</v>
      </c>
      <c r="C65" s="71" t="s">
        <v>253</v>
      </c>
      <c r="D65" s="81"/>
      <c r="E65" s="81"/>
      <c r="F65" s="77"/>
      <c r="G65" s="69"/>
    </row>
    <row r="66" spans="1:7" s="70" customFormat="1" ht="12.75" hidden="1" x14ac:dyDescent="0.2">
      <c r="A66" s="75"/>
      <c r="B66" s="85" t="s">
        <v>165</v>
      </c>
      <c r="C66" s="71" t="s">
        <v>253</v>
      </c>
      <c r="D66" s="81"/>
      <c r="E66" s="81"/>
      <c r="F66" s="77"/>
      <c r="G66" s="69"/>
    </row>
    <row r="67" spans="1:7" s="70" customFormat="1" ht="12.75" hidden="1" x14ac:dyDescent="0.2">
      <c r="A67" s="75"/>
      <c r="B67" s="85" t="s">
        <v>74</v>
      </c>
      <c r="C67" s="71" t="s">
        <v>253</v>
      </c>
      <c r="D67" s="81"/>
      <c r="E67" s="81"/>
      <c r="F67" s="77"/>
      <c r="G67" s="69"/>
    </row>
    <row r="68" spans="1:7" s="70" customFormat="1" ht="12.75" hidden="1" x14ac:dyDescent="0.2">
      <c r="A68" s="75"/>
      <c r="B68" s="85" t="s">
        <v>166</v>
      </c>
      <c r="C68" s="71" t="s">
        <v>253</v>
      </c>
      <c r="D68" s="81"/>
      <c r="E68" s="81"/>
      <c r="F68" s="77"/>
      <c r="G68" s="69"/>
    </row>
    <row r="69" spans="1:7" s="70" customFormat="1" ht="12.75" hidden="1" x14ac:dyDescent="0.2">
      <c r="A69" s="75"/>
      <c r="B69" s="85" t="s">
        <v>62</v>
      </c>
      <c r="C69" s="71" t="s">
        <v>253</v>
      </c>
      <c r="D69" s="81"/>
      <c r="E69" s="81"/>
      <c r="F69" s="77"/>
      <c r="G69" s="69"/>
    </row>
    <row r="70" spans="1:7" s="70" customFormat="1" ht="12.75" hidden="1" x14ac:dyDescent="0.2">
      <c r="A70" s="75"/>
      <c r="B70" s="85" t="s">
        <v>63</v>
      </c>
      <c r="C70" s="71" t="s">
        <v>253</v>
      </c>
      <c r="D70" s="81"/>
      <c r="E70" s="81"/>
      <c r="F70" s="77"/>
      <c r="G70" s="69"/>
    </row>
    <row r="71" spans="1:7" s="70" customFormat="1" ht="12.75" hidden="1" x14ac:dyDescent="0.2">
      <c r="A71" s="75"/>
      <c r="B71" s="85" t="s">
        <v>167</v>
      </c>
      <c r="C71" s="71" t="s">
        <v>253</v>
      </c>
      <c r="D71" s="81"/>
      <c r="E71" s="81"/>
      <c r="F71" s="77"/>
      <c r="G71" s="69"/>
    </row>
    <row r="72" spans="1:7" s="70" customFormat="1" ht="12.75" hidden="1" x14ac:dyDescent="0.2">
      <c r="A72" s="75"/>
      <c r="B72" s="85" t="s">
        <v>64</v>
      </c>
      <c r="C72" s="71" t="s">
        <v>253</v>
      </c>
      <c r="D72" s="81"/>
      <c r="E72" s="81"/>
      <c r="F72" s="77"/>
      <c r="G72" s="69"/>
    </row>
    <row r="73" spans="1:7" s="70" customFormat="1" ht="25.5" hidden="1" x14ac:dyDescent="0.2">
      <c r="A73" s="75"/>
      <c r="B73" s="85" t="s">
        <v>168</v>
      </c>
      <c r="C73" s="71" t="s">
        <v>253</v>
      </c>
      <c r="D73" s="81"/>
      <c r="E73" s="81"/>
      <c r="F73" s="77"/>
      <c r="G73" s="69"/>
    </row>
    <row r="74" spans="1:7" s="70" customFormat="1" ht="12.75" hidden="1" x14ac:dyDescent="0.2">
      <c r="A74" s="75"/>
      <c r="B74" s="85" t="s">
        <v>169</v>
      </c>
      <c r="C74" s="71" t="s">
        <v>253</v>
      </c>
      <c r="D74" s="81"/>
      <c r="E74" s="81"/>
      <c r="F74" s="77"/>
      <c r="G74" s="69"/>
    </row>
    <row r="75" spans="1:7" s="70" customFormat="1" ht="12.75" hidden="1" x14ac:dyDescent="0.2">
      <c r="A75" s="75"/>
      <c r="B75" s="85" t="s">
        <v>170</v>
      </c>
      <c r="C75" s="71" t="s">
        <v>253</v>
      </c>
      <c r="D75" s="81"/>
      <c r="E75" s="81"/>
      <c r="F75" s="77"/>
      <c r="G75" s="69"/>
    </row>
    <row r="76" spans="1:7" s="70" customFormat="1" ht="12.75" hidden="1" x14ac:dyDescent="0.2">
      <c r="A76" s="75"/>
      <c r="B76" s="85" t="s">
        <v>67</v>
      </c>
      <c r="C76" s="71" t="s">
        <v>253</v>
      </c>
      <c r="D76" s="81"/>
      <c r="E76" s="81"/>
      <c r="F76" s="77"/>
      <c r="G76" s="69"/>
    </row>
    <row r="77" spans="1:7" s="70" customFormat="1" ht="12.75" hidden="1" x14ac:dyDescent="0.2">
      <c r="A77" s="75"/>
      <c r="B77" s="85" t="s">
        <v>171</v>
      </c>
      <c r="C77" s="71" t="s">
        <v>253</v>
      </c>
      <c r="D77" s="81"/>
      <c r="E77" s="81"/>
      <c r="F77" s="77"/>
      <c r="G77" s="69"/>
    </row>
    <row r="78" spans="1:7" s="70" customFormat="1" ht="12.75" hidden="1" x14ac:dyDescent="0.2">
      <c r="A78" s="75"/>
      <c r="B78" s="85" t="s">
        <v>27</v>
      </c>
      <c r="C78" s="71" t="s">
        <v>253</v>
      </c>
      <c r="D78" s="81"/>
      <c r="E78" s="81"/>
      <c r="F78" s="77"/>
      <c r="G78" s="69"/>
    </row>
    <row r="79" spans="1:7" s="70" customFormat="1" ht="12.75" hidden="1" x14ac:dyDescent="0.2">
      <c r="A79" s="75"/>
      <c r="B79" s="85" t="s">
        <v>73</v>
      </c>
      <c r="C79" s="71" t="s">
        <v>253</v>
      </c>
      <c r="D79" s="81"/>
      <c r="E79" s="81"/>
      <c r="F79" s="77"/>
      <c r="G79" s="69"/>
    </row>
    <row r="80" spans="1:7" s="70" customFormat="1" ht="12.75" hidden="1" x14ac:dyDescent="0.2">
      <c r="A80" s="75"/>
      <c r="B80" s="85" t="s">
        <v>173</v>
      </c>
      <c r="C80" s="71" t="s">
        <v>253</v>
      </c>
      <c r="D80" s="81"/>
      <c r="E80" s="81"/>
      <c r="F80" s="77"/>
      <c r="G80" s="69"/>
    </row>
    <row r="81" spans="1:7" s="70" customFormat="1" ht="12.75" hidden="1" x14ac:dyDescent="0.2">
      <c r="A81" s="75"/>
      <c r="B81" s="85" t="s">
        <v>174</v>
      </c>
      <c r="C81" s="71" t="s">
        <v>253</v>
      </c>
      <c r="D81" s="81"/>
      <c r="E81" s="81"/>
      <c r="F81" s="77"/>
      <c r="G81" s="69"/>
    </row>
    <row r="82" spans="1:7" s="70" customFormat="1" ht="12.75" hidden="1" x14ac:dyDescent="0.2">
      <c r="A82" s="75"/>
      <c r="B82" s="85" t="s">
        <v>175</v>
      </c>
      <c r="C82" s="71" t="s">
        <v>253</v>
      </c>
      <c r="D82" s="81"/>
      <c r="E82" s="81"/>
      <c r="F82" s="77"/>
      <c r="G82" s="69"/>
    </row>
    <row r="83" spans="1:7" s="70" customFormat="1" ht="12.75" hidden="1" x14ac:dyDescent="0.2">
      <c r="A83" s="75"/>
      <c r="B83" s="85" t="s">
        <v>75</v>
      </c>
      <c r="C83" s="71" t="s">
        <v>253</v>
      </c>
      <c r="D83" s="81"/>
      <c r="E83" s="81"/>
      <c r="F83" s="77"/>
      <c r="G83" s="69"/>
    </row>
    <row r="84" spans="1:7" s="70" customFormat="1" ht="12.75" hidden="1" x14ac:dyDescent="0.2">
      <c r="A84" s="75"/>
      <c r="B84" s="85" t="s">
        <v>176</v>
      </c>
      <c r="C84" s="71" t="s">
        <v>253</v>
      </c>
      <c r="D84" s="81"/>
      <c r="E84" s="81"/>
      <c r="F84" s="77"/>
      <c r="G84" s="69"/>
    </row>
    <row r="85" spans="1:7" s="70" customFormat="1" ht="38.25" x14ac:dyDescent="0.2">
      <c r="A85" s="75" t="s">
        <v>177</v>
      </c>
      <c r="B85" s="73" t="s">
        <v>178</v>
      </c>
      <c r="C85" s="71" t="s">
        <v>253</v>
      </c>
      <c r="D85" s="81"/>
      <c r="E85" s="81">
        <f>2589783.23/1000</f>
        <v>2589.78323</v>
      </c>
      <c r="F85" s="82"/>
      <c r="G85" s="69"/>
    </row>
    <row r="86" spans="1:7" s="70" customFormat="1" ht="25.5" x14ac:dyDescent="0.2">
      <c r="A86" s="75" t="s">
        <v>179</v>
      </c>
      <c r="B86" s="73" t="s">
        <v>180</v>
      </c>
      <c r="C86" s="71" t="s">
        <v>253</v>
      </c>
      <c r="D86" s="81"/>
      <c r="E86" s="81"/>
      <c r="F86" s="82"/>
      <c r="G86" s="69"/>
    </row>
    <row r="87" spans="1:7" s="70" customFormat="1" ht="25.5" x14ac:dyDescent="0.2">
      <c r="A87" s="75" t="s">
        <v>181</v>
      </c>
      <c r="B87" s="73" t="s">
        <v>182</v>
      </c>
      <c r="C87" s="71" t="s">
        <v>253</v>
      </c>
      <c r="D87" s="76">
        <f>D88+D89+D90+D91+D92+D93+D94+D95+D96+D97+D99+D100</f>
        <v>47778.859335777342</v>
      </c>
      <c r="E87" s="76">
        <f>E88+E89+E90+E91+E92+E93+E94+E95+E96+E97+E99+E100</f>
        <v>70772.613496769103</v>
      </c>
      <c r="F87" s="77"/>
      <c r="G87" s="69"/>
    </row>
    <row r="88" spans="1:7" s="70" customFormat="1" ht="12.75" x14ac:dyDescent="0.2">
      <c r="A88" s="72" t="s">
        <v>183</v>
      </c>
      <c r="B88" s="73" t="s">
        <v>184</v>
      </c>
      <c r="C88" s="74" t="s">
        <v>253</v>
      </c>
      <c r="D88" s="83"/>
      <c r="E88" s="83"/>
      <c r="F88" s="80"/>
      <c r="G88" s="69"/>
    </row>
    <row r="89" spans="1:7" s="70" customFormat="1" ht="38.25" x14ac:dyDescent="0.2">
      <c r="A89" s="75" t="s">
        <v>185</v>
      </c>
      <c r="B89" s="73" t="s">
        <v>186</v>
      </c>
      <c r="C89" s="71" t="s">
        <v>253</v>
      </c>
      <c r="D89" s="81"/>
      <c r="E89" s="81"/>
      <c r="F89" s="87"/>
      <c r="G89" s="69"/>
    </row>
    <row r="90" spans="1:7" s="70" customFormat="1" ht="12.75" x14ac:dyDescent="0.2">
      <c r="A90" s="72" t="s">
        <v>187</v>
      </c>
      <c r="B90" s="73" t="s">
        <v>188</v>
      </c>
      <c r="C90" s="74" t="s">
        <v>253</v>
      </c>
      <c r="D90" s="83">
        <v>3354.9000000000005</v>
      </c>
      <c r="E90" s="83">
        <v>285.25184000000002</v>
      </c>
      <c r="F90" s="80"/>
      <c r="G90" s="69"/>
    </row>
    <row r="91" spans="1:7" s="70" customFormat="1" ht="12.75" x14ac:dyDescent="0.2">
      <c r="A91" s="72" t="s">
        <v>189</v>
      </c>
      <c r="B91" s="73" t="s">
        <v>190</v>
      </c>
      <c r="C91" s="74" t="s">
        <v>253</v>
      </c>
      <c r="D91" s="83">
        <v>15679.313165777337</v>
      </c>
      <c r="E91" s="83">
        <v>16530.7399267691</v>
      </c>
      <c r="F91" s="80"/>
      <c r="G91" s="69"/>
    </row>
    <row r="92" spans="1:7" s="70" customFormat="1" ht="38.25" x14ac:dyDescent="0.2">
      <c r="A92" s="75" t="s">
        <v>191</v>
      </c>
      <c r="B92" s="73" t="s">
        <v>192</v>
      </c>
      <c r="C92" s="71" t="s">
        <v>253</v>
      </c>
      <c r="D92" s="81"/>
      <c r="E92" s="81"/>
      <c r="F92" s="82"/>
      <c r="G92" s="69"/>
    </row>
    <row r="93" spans="1:7" s="70" customFormat="1" ht="12.75" customHeight="1" x14ac:dyDescent="0.2">
      <c r="A93" s="72" t="s">
        <v>193</v>
      </c>
      <c r="B93" s="73" t="s">
        <v>194</v>
      </c>
      <c r="C93" s="74" t="s">
        <v>253</v>
      </c>
      <c r="D93" s="83">
        <v>19517.856170000003</v>
      </c>
      <c r="E93" s="83">
        <v>26036.719730000001</v>
      </c>
      <c r="F93" s="88"/>
      <c r="G93" s="69"/>
    </row>
    <row r="94" spans="1:7" s="70" customFormat="1" ht="12.75" x14ac:dyDescent="0.2">
      <c r="A94" s="72" t="s">
        <v>195</v>
      </c>
      <c r="B94" s="73" t="s">
        <v>196</v>
      </c>
      <c r="C94" s="74" t="s">
        <v>253</v>
      </c>
      <c r="D94" s="83"/>
      <c r="E94" s="83"/>
      <c r="F94" s="88"/>
      <c r="G94" s="69"/>
    </row>
    <row r="95" spans="1:7" s="70" customFormat="1" ht="12.75" x14ac:dyDescent="0.2">
      <c r="A95" s="72" t="s">
        <v>197</v>
      </c>
      <c r="B95" s="73" t="s">
        <v>198</v>
      </c>
      <c r="C95" s="74" t="s">
        <v>253</v>
      </c>
      <c r="D95" s="83">
        <v>0</v>
      </c>
      <c r="E95" s="83">
        <v>0</v>
      </c>
      <c r="F95" s="80"/>
      <c r="G95" s="69"/>
    </row>
    <row r="96" spans="1:7" s="70" customFormat="1" ht="12.75" x14ac:dyDescent="0.2">
      <c r="A96" s="72" t="s">
        <v>199</v>
      </c>
      <c r="B96" s="73" t="s">
        <v>200</v>
      </c>
      <c r="C96" s="74" t="s">
        <v>253</v>
      </c>
      <c r="D96" s="83">
        <v>5727.85</v>
      </c>
      <c r="E96" s="83">
        <v>5970.902</v>
      </c>
      <c r="F96" s="84"/>
      <c r="G96" s="69"/>
    </row>
    <row r="97" spans="1:7" s="70" customFormat="1" ht="63.75" x14ac:dyDescent="0.2">
      <c r="A97" s="75" t="s">
        <v>201</v>
      </c>
      <c r="B97" s="73" t="s">
        <v>202</v>
      </c>
      <c r="C97" s="71" t="s">
        <v>253</v>
      </c>
      <c r="D97" s="81"/>
      <c r="E97" s="81"/>
      <c r="F97" s="82"/>
      <c r="G97" s="69"/>
    </row>
    <row r="98" spans="1:7" s="70" customFormat="1" ht="25.5" x14ac:dyDescent="0.2">
      <c r="A98" s="75" t="s">
        <v>203</v>
      </c>
      <c r="B98" s="73" t="s">
        <v>204</v>
      </c>
      <c r="C98" s="71" t="s">
        <v>205</v>
      </c>
      <c r="D98" s="89"/>
      <c r="E98" s="89"/>
      <c r="F98" s="77"/>
      <c r="G98" s="69"/>
    </row>
    <row r="99" spans="1:7" s="70" customFormat="1" ht="102" x14ac:dyDescent="0.2">
      <c r="A99" s="75" t="s">
        <v>206</v>
      </c>
      <c r="B99" s="73" t="s">
        <v>207</v>
      </c>
      <c r="C99" s="71" t="s">
        <v>253</v>
      </c>
      <c r="D99" s="81"/>
      <c r="E99" s="81"/>
      <c r="F99" s="82"/>
      <c r="G99" s="69"/>
    </row>
    <row r="100" spans="1:7" s="70" customFormat="1" ht="25.5" x14ac:dyDescent="0.2">
      <c r="A100" s="75" t="s">
        <v>208</v>
      </c>
      <c r="B100" s="73" t="s">
        <v>209</v>
      </c>
      <c r="C100" s="71" t="s">
        <v>253</v>
      </c>
      <c r="D100" s="81">
        <v>3498.94</v>
      </c>
      <c r="E100" s="81">
        <v>21949</v>
      </c>
      <c r="F100" s="82"/>
      <c r="G100" s="69"/>
    </row>
    <row r="101" spans="1:7" s="70" customFormat="1" ht="38.25" x14ac:dyDescent="0.2">
      <c r="A101" s="75" t="s">
        <v>210</v>
      </c>
      <c r="B101" s="73" t="s">
        <v>211</v>
      </c>
      <c r="C101" s="71" t="s">
        <v>253</v>
      </c>
      <c r="D101" s="81">
        <f>D20-D21-D87</f>
        <v>-670.26735174596979</v>
      </c>
      <c r="E101" s="81">
        <f>E20-E21-E87</f>
        <v>-8179.1434259686357</v>
      </c>
      <c r="F101" s="82"/>
      <c r="G101" s="69"/>
    </row>
    <row r="102" spans="1:7" s="70" customFormat="1" ht="25.5" x14ac:dyDescent="0.2">
      <c r="A102" s="75" t="s">
        <v>212</v>
      </c>
      <c r="B102" s="73" t="s">
        <v>213</v>
      </c>
      <c r="C102" s="71" t="s">
        <v>253</v>
      </c>
      <c r="D102" s="76">
        <f>D24+D26+D28</f>
        <v>30731.936750371176</v>
      </c>
      <c r="E102" s="76">
        <f>E24+E26+E28</f>
        <v>3099.2116299999998</v>
      </c>
      <c r="F102" s="82"/>
      <c r="G102" s="69"/>
    </row>
    <row r="103" spans="1:7" s="70" customFormat="1" ht="38.25" x14ac:dyDescent="0.2">
      <c r="A103" s="75" t="s">
        <v>214</v>
      </c>
      <c r="B103" s="73" t="s">
        <v>215</v>
      </c>
      <c r="C103" s="71" t="s">
        <v>253</v>
      </c>
      <c r="D103" s="76">
        <f>178236.41-D20</f>
        <v>21241.658015968627</v>
      </c>
      <c r="E103" s="76">
        <v>51966.6</v>
      </c>
      <c r="F103" s="77"/>
      <c r="G103" s="69"/>
    </row>
    <row r="104" spans="1:7" s="70" customFormat="1" ht="25.5" x14ac:dyDescent="0.2">
      <c r="A104" s="75" t="s">
        <v>129</v>
      </c>
      <c r="B104" s="73" t="s">
        <v>216</v>
      </c>
      <c r="C104" s="71" t="s">
        <v>217</v>
      </c>
      <c r="D104" s="81">
        <v>7.3849999999999998</v>
      </c>
      <c r="E104" s="81">
        <v>14.006</v>
      </c>
      <c r="F104" s="82"/>
      <c r="G104" s="69"/>
    </row>
    <row r="105" spans="1:7" s="70" customFormat="1" ht="63.75" x14ac:dyDescent="0.2">
      <c r="A105" s="75" t="s">
        <v>181</v>
      </c>
      <c r="B105" s="73" t="s">
        <v>218</v>
      </c>
      <c r="C105" s="71" t="s">
        <v>219</v>
      </c>
      <c r="D105" s="81">
        <v>3661.76</v>
      </c>
      <c r="E105" s="81">
        <f>E103/E104</f>
        <v>3710.3098671997714</v>
      </c>
      <c r="F105" s="82"/>
      <c r="G105" s="69"/>
    </row>
    <row r="106" spans="1:7" s="70" customFormat="1" ht="63.75" x14ac:dyDescent="0.2">
      <c r="A106" s="75" t="s">
        <v>255</v>
      </c>
      <c r="B106" s="73" t="s">
        <v>256</v>
      </c>
      <c r="C106" s="71" t="s">
        <v>126</v>
      </c>
      <c r="D106" s="90" t="s">
        <v>126</v>
      </c>
      <c r="E106" s="90" t="s">
        <v>126</v>
      </c>
      <c r="F106" s="75" t="s">
        <v>126</v>
      </c>
      <c r="G106" s="69"/>
    </row>
    <row r="107" spans="1:7" s="70" customFormat="1" ht="25.5" x14ac:dyDescent="0.2">
      <c r="A107" s="75" t="s">
        <v>127</v>
      </c>
      <c r="B107" s="73" t="s">
        <v>257</v>
      </c>
      <c r="C107" s="71" t="s">
        <v>258</v>
      </c>
      <c r="D107" s="81">
        <v>635</v>
      </c>
      <c r="E107" s="81">
        <v>980</v>
      </c>
      <c r="F107" s="82"/>
      <c r="G107" s="69"/>
    </row>
    <row r="108" spans="1:7" s="70" customFormat="1" ht="25.5" x14ac:dyDescent="0.2">
      <c r="A108" s="72" t="s">
        <v>259</v>
      </c>
      <c r="B108" s="73" t="s">
        <v>260</v>
      </c>
      <c r="C108" s="74" t="s">
        <v>261</v>
      </c>
      <c r="D108" s="78">
        <f>D109+D110+D111</f>
        <v>135.54</v>
      </c>
      <c r="E108" s="78">
        <f>E109+E110+E111</f>
        <v>135.54</v>
      </c>
      <c r="F108" s="80"/>
      <c r="G108" s="69"/>
    </row>
    <row r="109" spans="1:7" s="70" customFormat="1" ht="25.5" x14ac:dyDescent="0.2">
      <c r="A109" s="72"/>
      <c r="B109" s="73" t="s">
        <v>262</v>
      </c>
      <c r="C109" s="71" t="s">
        <v>261</v>
      </c>
      <c r="D109" s="83">
        <v>0</v>
      </c>
      <c r="E109" s="83">
        <v>0</v>
      </c>
      <c r="F109" s="80"/>
      <c r="G109" s="69"/>
    </row>
    <row r="110" spans="1:7" s="70" customFormat="1" ht="25.5" x14ac:dyDescent="0.2">
      <c r="A110" s="72"/>
      <c r="B110" s="73" t="s">
        <v>263</v>
      </c>
      <c r="C110" s="71" t="s">
        <v>261</v>
      </c>
      <c r="D110" s="83">
        <v>104.46</v>
      </c>
      <c r="E110" s="83">
        <f>D110</f>
        <v>104.46</v>
      </c>
      <c r="F110" s="80"/>
      <c r="G110" s="69"/>
    </row>
    <row r="111" spans="1:7" s="70" customFormat="1" ht="25.5" x14ac:dyDescent="0.2">
      <c r="A111" s="75" t="s">
        <v>264</v>
      </c>
      <c r="B111" s="73" t="s">
        <v>265</v>
      </c>
      <c r="C111" s="71" t="s">
        <v>261</v>
      </c>
      <c r="D111" s="81">
        <v>31.08</v>
      </c>
      <c r="E111" s="81">
        <f>D111</f>
        <v>31.08</v>
      </c>
      <c r="F111" s="82"/>
      <c r="G111" s="69"/>
    </row>
    <row r="112" spans="1:7" s="70" customFormat="1" ht="25.5" x14ac:dyDescent="0.2">
      <c r="A112" s="75" t="s">
        <v>266</v>
      </c>
      <c r="B112" s="73" t="s">
        <v>267</v>
      </c>
      <c r="C112" s="71" t="s">
        <v>268</v>
      </c>
      <c r="D112" s="76">
        <f>D113+D114+D115+D116</f>
        <v>1002.62</v>
      </c>
      <c r="E112" s="76">
        <f>E113+E114+E115+E116</f>
        <v>1011.2299999999999</v>
      </c>
      <c r="F112" s="82"/>
      <c r="G112" s="69"/>
    </row>
    <row r="113" spans="1:7" s="70" customFormat="1" ht="38.25" x14ac:dyDescent="0.2">
      <c r="A113" s="75" t="s">
        <v>269</v>
      </c>
      <c r="B113" s="73" t="s">
        <v>270</v>
      </c>
      <c r="C113" s="71" t="s">
        <v>268</v>
      </c>
      <c r="D113" s="81">
        <v>0</v>
      </c>
      <c r="E113" s="81">
        <v>0</v>
      </c>
      <c r="F113" s="82"/>
      <c r="G113" s="69"/>
    </row>
    <row r="114" spans="1:7" s="70" customFormat="1" ht="38.25" x14ac:dyDescent="0.2">
      <c r="A114" s="75" t="s">
        <v>271</v>
      </c>
      <c r="B114" s="73" t="s">
        <v>272</v>
      </c>
      <c r="C114" s="71" t="s">
        <v>268</v>
      </c>
      <c r="D114" s="81">
        <v>641.04</v>
      </c>
      <c r="E114" s="81">
        <f>D114</f>
        <v>641.04</v>
      </c>
      <c r="F114" s="82"/>
      <c r="G114" s="69"/>
    </row>
    <row r="115" spans="1:7" s="70" customFormat="1" ht="38.25" x14ac:dyDescent="0.2">
      <c r="A115" s="75" t="s">
        <v>273</v>
      </c>
      <c r="B115" s="73" t="s">
        <v>274</v>
      </c>
      <c r="C115" s="71" t="s">
        <v>268</v>
      </c>
      <c r="D115" s="81">
        <v>346.13</v>
      </c>
      <c r="E115" s="81">
        <f>D115</f>
        <v>346.13</v>
      </c>
      <c r="F115" s="82"/>
      <c r="G115" s="69"/>
    </row>
    <row r="116" spans="1:7" s="70" customFormat="1" ht="38.25" x14ac:dyDescent="0.2">
      <c r="A116" s="75" t="s">
        <v>275</v>
      </c>
      <c r="B116" s="73" t="s">
        <v>276</v>
      </c>
      <c r="C116" s="71" t="s">
        <v>268</v>
      </c>
      <c r="D116" s="81">
        <v>15.45</v>
      </c>
      <c r="E116" s="81">
        <v>24.06</v>
      </c>
      <c r="F116" s="82"/>
      <c r="G116" s="69"/>
    </row>
    <row r="117" spans="1:7" s="70" customFormat="1" ht="25.5" x14ac:dyDescent="0.2">
      <c r="A117" s="75" t="s">
        <v>277</v>
      </c>
      <c r="B117" s="73" t="s">
        <v>278</v>
      </c>
      <c r="C117" s="71" t="s">
        <v>268</v>
      </c>
      <c r="D117" s="76">
        <f>D118+D119+D120</f>
        <v>4886</v>
      </c>
      <c r="E117" s="76">
        <f>E118+E119+E120</f>
        <v>4886</v>
      </c>
      <c r="F117" s="82"/>
      <c r="G117" s="69"/>
    </row>
    <row r="118" spans="1:7" s="70" customFormat="1" ht="25.5" x14ac:dyDescent="0.2">
      <c r="A118" s="75" t="s">
        <v>279</v>
      </c>
      <c r="B118" s="73" t="s">
        <v>280</v>
      </c>
      <c r="C118" s="71" t="s">
        <v>268</v>
      </c>
      <c r="D118" s="81">
        <v>0</v>
      </c>
      <c r="E118" s="81">
        <v>0</v>
      </c>
      <c r="F118" s="82"/>
      <c r="G118" s="69"/>
    </row>
    <row r="119" spans="1:7" s="70" customFormat="1" ht="25.5" x14ac:dyDescent="0.2">
      <c r="A119" s="75" t="s">
        <v>281</v>
      </c>
      <c r="B119" s="73" t="s">
        <v>282</v>
      </c>
      <c r="C119" s="71" t="s">
        <v>268</v>
      </c>
      <c r="D119" s="81">
        <v>2130.4</v>
      </c>
      <c r="E119" s="81">
        <v>2165.4</v>
      </c>
      <c r="F119" s="82"/>
      <c r="G119" s="69"/>
    </row>
    <row r="120" spans="1:7" s="70" customFormat="1" ht="25.5" x14ac:dyDescent="0.2">
      <c r="A120" s="75" t="s">
        <v>283</v>
      </c>
      <c r="B120" s="73" t="s">
        <v>284</v>
      </c>
      <c r="C120" s="71" t="s">
        <v>268</v>
      </c>
      <c r="D120" s="81">
        <v>2755.6</v>
      </c>
      <c r="E120" s="81">
        <v>2720.6</v>
      </c>
      <c r="F120" s="82"/>
      <c r="G120" s="69"/>
    </row>
    <row r="121" spans="1:7" s="70" customFormat="1" ht="12.75" x14ac:dyDescent="0.2">
      <c r="A121" s="72" t="s">
        <v>285</v>
      </c>
      <c r="B121" s="73" t="s">
        <v>286</v>
      </c>
      <c r="C121" s="74" t="s">
        <v>287</v>
      </c>
      <c r="D121" s="78">
        <f>D122+D123+D124+D125</f>
        <v>681.08999999999992</v>
      </c>
      <c r="E121" s="78">
        <f>E122+E123+E124+E125</f>
        <v>686.82999999999993</v>
      </c>
      <c r="F121" s="80"/>
      <c r="G121" s="69"/>
    </row>
    <row r="122" spans="1:7" s="70" customFormat="1" ht="25.5" x14ac:dyDescent="0.2">
      <c r="A122" s="72" t="s">
        <v>288</v>
      </c>
      <c r="B122" s="73" t="s">
        <v>289</v>
      </c>
      <c r="C122" s="74" t="s">
        <v>287</v>
      </c>
      <c r="D122" s="81">
        <v>0</v>
      </c>
      <c r="E122" s="81">
        <v>0</v>
      </c>
      <c r="F122" s="80"/>
      <c r="G122" s="69"/>
    </row>
    <row r="123" spans="1:7" s="70" customFormat="1" ht="25.5" x14ac:dyDescent="0.2">
      <c r="A123" s="72" t="s">
        <v>290</v>
      </c>
      <c r="B123" s="73" t="s">
        <v>291</v>
      </c>
      <c r="C123" s="74" t="s">
        <v>287</v>
      </c>
      <c r="D123" s="81">
        <v>356.13</v>
      </c>
      <c r="E123" s="81">
        <f>D123</f>
        <v>356.13</v>
      </c>
      <c r="F123" s="80"/>
      <c r="G123" s="69"/>
    </row>
    <row r="124" spans="1:7" s="70" customFormat="1" ht="25.5" x14ac:dyDescent="0.2">
      <c r="A124" s="72" t="s">
        <v>292</v>
      </c>
      <c r="B124" s="73" t="s">
        <v>293</v>
      </c>
      <c r="C124" s="74" t="s">
        <v>287</v>
      </c>
      <c r="D124" s="81">
        <v>314.66000000000003</v>
      </c>
      <c r="E124" s="81">
        <f>D124</f>
        <v>314.66000000000003</v>
      </c>
      <c r="F124" s="80"/>
      <c r="G124" s="69"/>
    </row>
    <row r="125" spans="1:7" s="70" customFormat="1" ht="25.5" x14ac:dyDescent="0.2">
      <c r="A125" s="75" t="s">
        <v>294</v>
      </c>
      <c r="B125" s="73" t="s">
        <v>295</v>
      </c>
      <c r="C125" s="71" t="s">
        <v>287</v>
      </c>
      <c r="D125" s="81">
        <v>10.3</v>
      </c>
      <c r="E125" s="81">
        <v>16.04</v>
      </c>
      <c r="F125" s="82"/>
      <c r="G125" s="69"/>
    </row>
    <row r="126" spans="1:7" s="70" customFormat="1" ht="12.75" x14ac:dyDescent="0.2">
      <c r="A126" s="72" t="s">
        <v>296</v>
      </c>
      <c r="B126" s="73" t="s">
        <v>297</v>
      </c>
      <c r="C126" s="74" t="s">
        <v>298</v>
      </c>
      <c r="D126" s="78">
        <v>0</v>
      </c>
      <c r="E126" s="78">
        <v>0</v>
      </c>
      <c r="F126" s="80"/>
      <c r="G126" s="69"/>
    </row>
    <row r="127" spans="1:7" s="70" customFormat="1" ht="25.5" x14ac:dyDescent="0.2">
      <c r="A127" s="75" t="s">
        <v>299</v>
      </c>
      <c r="B127" s="73" t="s">
        <v>300</v>
      </c>
      <c r="C127" s="71" t="s">
        <v>253</v>
      </c>
      <c r="D127" s="81"/>
      <c r="E127" s="81"/>
      <c r="F127" s="81"/>
      <c r="G127" s="69"/>
    </row>
    <row r="128" spans="1:7" s="70" customFormat="1" ht="25.5" x14ac:dyDescent="0.2">
      <c r="A128" s="75" t="s">
        <v>301</v>
      </c>
      <c r="B128" s="73" t="s">
        <v>302</v>
      </c>
      <c r="C128" s="71" t="s">
        <v>253</v>
      </c>
      <c r="D128" s="81">
        <v>0</v>
      </c>
      <c r="E128" s="81">
        <v>0</v>
      </c>
      <c r="F128" s="82"/>
      <c r="G128" s="69"/>
    </row>
    <row r="129" spans="1:7" s="70" customFormat="1" ht="41.25" x14ac:dyDescent="0.2">
      <c r="A129" s="75" t="s">
        <v>303</v>
      </c>
      <c r="B129" s="73" t="s">
        <v>304</v>
      </c>
      <c r="C129" s="71" t="s">
        <v>298</v>
      </c>
      <c r="D129" s="81">
        <v>1.49</v>
      </c>
      <c r="E129" s="90" t="s">
        <v>126</v>
      </c>
      <c r="F129" s="75" t="s">
        <v>126</v>
      </c>
      <c r="G129" s="69"/>
    </row>
    <row r="130" spans="1:7" s="91" customFormat="1" ht="12.75" x14ac:dyDescent="0.2">
      <c r="G130" s="69"/>
    </row>
    <row r="131" spans="1:7" s="91" customFormat="1" ht="12.75" x14ac:dyDescent="0.25">
      <c r="A131" s="91" t="s">
        <v>305</v>
      </c>
      <c r="G131" s="92"/>
    </row>
    <row r="132" spans="1:7" s="70" customFormat="1" ht="12.95" customHeight="1" x14ac:dyDescent="0.2">
      <c r="A132" s="150" t="s">
        <v>306</v>
      </c>
      <c r="B132" s="151"/>
      <c r="C132" s="151"/>
      <c r="D132" s="151"/>
      <c r="E132" s="151"/>
      <c r="F132" s="151"/>
      <c r="G132" s="69"/>
    </row>
    <row r="133" spans="1:7" s="70" customFormat="1" ht="12.95" customHeight="1" x14ac:dyDescent="0.2">
      <c r="A133" s="150"/>
      <c r="B133" s="151"/>
      <c r="C133" s="151"/>
      <c r="D133" s="151"/>
      <c r="E133" s="151"/>
      <c r="F133" s="151"/>
      <c r="G133" s="69"/>
    </row>
    <row r="134" spans="1:7" s="70" customFormat="1" ht="12.95" customHeight="1" x14ac:dyDescent="0.2">
      <c r="A134" s="151"/>
      <c r="B134" s="151"/>
      <c r="C134" s="151"/>
      <c r="D134" s="151"/>
      <c r="E134" s="151"/>
      <c r="F134" s="151"/>
      <c r="G134" s="69"/>
    </row>
    <row r="135" spans="1:7" s="70" customFormat="1" ht="12.95" customHeight="1" x14ac:dyDescent="0.2">
      <c r="A135" s="151"/>
      <c r="B135" s="151"/>
      <c r="C135" s="151"/>
      <c r="D135" s="151"/>
      <c r="E135" s="151"/>
      <c r="F135" s="151"/>
      <c r="G135" s="69"/>
    </row>
    <row r="136" spans="1:7" s="70" customFormat="1" ht="12.95" customHeight="1" x14ac:dyDescent="0.2">
      <c r="A136" s="151"/>
      <c r="B136" s="151"/>
      <c r="C136" s="151"/>
      <c r="D136" s="151"/>
      <c r="E136" s="151"/>
      <c r="F136" s="151"/>
      <c r="G136" s="69"/>
    </row>
    <row r="137" spans="1:7" s="70" customFormat="1" ht="12.95" customHeight="1" x14ac:dyDescent="0.2">
      <c r="A137" s="150" t="s">
        <v>307</v>
      </c>
      <c r="B137" s="150"/>
      <c r="C137" s="150"/>
      <c r="D137" s="150"/>
      <c r="E137" s="150"/>
      <c r="F137" s="150"/>
      <c r="G137" s="69"/>
    </row>
    <row r="138" spans="1:7" s="70" customFormat="1" ht="12.95" customHeight="1" x14ac:dyDescent="0.2">
      <c r="A138" s="150"/>
      <c r="B138" s="150"/>
      <c r="C138" s="150"/>
      <c r="D138" s="150"/>
      <c r="E138" s="150"/>
      <c r="F138" s="150"/>
      <c r="G138" s="69"/>
    </row>
    <row r="139" spans="1:7" s="70" customFormat="1" ht="12.95" customHeight="1" x14ac:dyDescent="0.2">
      <c r="A139" s="150" t="s">
        <v>308</v>
      </c>
      <c r="B139" s="151"/>
      <c r="C139" s="151"/>
      <c r="D139" s="151"/>
      <c r="E139" s="151"/>
      <c r="F139" s="151"/>
      <c r="G139" s="69"/>
    </row>
    <row r="140" spans="1:7" s="70" customFormat="1" ht="12.95" customHeight="1" x14ac:dyDescent="0.2">
      <c r="A140" s="151"/>
      <c r="B140" s="151"/>
      <c r="C140" s="151"/>
      <c r="D140" s="151"/>
      <c r="E140" s="151"/>
      <c r="F140" s="151"/>
      <c r="G140" s="69"/>
    </row>
    <row r="141" spans="1:7" s="70" customFormat="1" ht="12.95" customHeight="1" x14ac:dyDescent="0.2">
      <c r="A141" s="150" t="s">
        <v>309</v>
      </c>
      <c r="B141" s="150"/>
      <c r="C141" s="150"/>
      <c r="D141" s="150"/>
      <c r="E141" s="150"/>
      <c r="F141" s="150"/>
      <c r="G141" s="69"/>
    </row>
    <row r="142" spans="1:7" s="70" customFormat="1" ht="12.95" customHeight="1" x14ac:dyDescent="0.2">
      <c r="A142" s="150"/>
      <c r="B142" s="150"/>
      <c r="C142" s="150"/>
      <c r="D142" s="150"/>
      <c r="E142" s="150"/>
      <c r="F142" s="150"/>
      <c r="G142" s="69"/>
    </row>
    <row r="143" spans="1:7" s="70" customFormat="1" ht="12.95" customHeight="1" x14ac:dyDescent="0.2">
      <c r="A143" s="150" t="s">
        <v>310</v>
      </c>
      <c r="B143" s="151"/>
      <c r="C143" s="151"/>
      <c r="D143" s="151"/>
      <c r="E143" s="151"/>
      <c r="F143" s="151"/>
      <c r="G143" s="69"/>
    </row>
    <row r="144" spans="1:7" s="70" customFormat="1" ht="12.95" customHeight="1" x14ac:dyDescent="0.2">
      <c r="A144" s="151"/>
      <c r="B144" s="151"/>
      <c r="C144" s="151"/>
      <c r="D144" s="151"/>
      <c r="E144" s="151"/>
      <c r="F144" s="151"/>
      <c r="G144" s="69"/>
    </row>
  </sheetData>
  <mergeCells count="19">
    <mergeCell ref="C12:F12"/>
    <mergeCell ref="A5:F5"/>
    <mergeCell ref="A6:F6"/>
    <mergeCell ref="A7:F7"/>
    <mergeCell ref="A8:F8"/>
    <mergeCell ref="A9:F9"/>
    <mergeCell ref="A143:F144"/>
    <mergeCell ref="C13:D13"/>
    <mergeCell ref="C14:D14"/>
    <mergeCell ref="C15:D15"/>
    <mergeCell ref="A17:A18"/>
    <mergeCell ref="B17:B18"/>
    <mergeCell ref="C17:C18"/>
    <mergeCell ref="D17:E17"/>
    <mergeCell ref="F17:F18"/>
    <mergeCell ref="A132:F136"/>
    <mergeCell ref="A137:F138"/>
    <mergeCell ref="A139:F140"/>
    <mergeCell ref="A141:F142"/>
  </mergeCells>
  <pageMargins left="0.70866141732283472" right="0.70866141732283472" top="0.74803149606299213" bottom="0.74803149606299213" header="0.31496062992125984" footer="0.31496062992125984"/>
  <pageSetup paperSize="9" scale="83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Y163"/>
  <sheetViews>
    <sheetView topLeftCell="A130" zoomScale="85" zoomScaleNormal="85" workbookViewId="0">
      <selection activeCell="J259" sqref="J259"/>
    </sheetView>
  </sheetViews>
  <sheetFormatPr defaultRowHeight="15" outlineLevelCol="1" x14ac:dyDescent="0.25"/>
  <cols>
    <col min="2" max="2" width="49" bestFit="1" customWidth="1"/>
    <col min="3" max="3" width="14.85546875" bestFit="1" customWidth="1"/>
    <col min="4" max="4" width="15.7109375" bestFit="1" customWidth="1"/>
    <col min="5" max="5" width="14.5703125" bestFit="1" customWidth="1"/>
    <col min="6" max="6" width="15.85546875" customWidth="1"/>
    <col min="7" max="7" width="12.28515625" bestFit="1" customWidth="1"/>
    <col min="8" max="10" width="12.28515625" hidden="1" customWidth="1"/>
    <col min="11" max="11" width="11.28515625" hidden="1" customWidth="1"/>
    <col min="12" max="13" width="12.28515625" hidden="1" customWidth="1"/>
    <col min="14" max="16" width="9.85546875" hidden="1" customWidth="1"/>
    <col min="17" max="17" width="11.28515625" hidden="1" customWidth="1"/>
    <col min="18" max="19" width="13.42578125" hidden="1" customWidth="1"/>
    <col min="20" max="20" width="14.7109375" hidden="1" customWidth="1"/>
    <col min="21" max="21" width="15.5703125" hidden="1" customWidth="1"/>
    <col min="23" max="23" width="49" style="3" bestFit="1" customWidth="1"/>
    <col min="24" max="24" width="14.85546875" style="3" bestFit="1" customWidth="1"/>
    <col min="25" max="25" width="15.7109375" style="3" bestFit="1" customWidth="1"/>
    <col min="26" max="26" width="15.7109375" style="3" customWidth="1"/>
    <col min="27" max="28" width="8.85546875" style="3" hidden="1" customWidth="1" outlineLevel="1"/>
    <col min="29" max="29" width="9.85546875" style="3" hidden="1" customWidth="1" outlineLevel="1"/>
    <col min="30" max="30" width="8.85546875" style="3" hidden="1" customWidth="1" outlineLevel="1"/>
    <col min="31" max="31" width="11.28515625" style="3" hidden="1" customWidth="1" outlineLevel="1"/>
    <col min="32" max="32" width="6.42578125" style="3" hidden="1" customWidth="1" outlineLevel="1"/>
    <col min="33" max="33" width="11.28515625" style="3" hidden="1" customWidth="1" outlineLevel="1"/>
    <col min="34" max="34" width="12.28515625" style="3" hidden="1" customWidth="1" outlineLevel="1"/>
    <col min="35" max="37" width="9.85546875" style="3" hidden="1" customWidth="1" outlineLevel="1"/>
    <col min="38" max="38" width="11.28515625" style="3" hidden="1" customWidth="1" outlineLevel="1"/>
    <col min="39" max="39" width="8.85546875" style="3" hidden="1" customWidth="1" outlineLevel="1"/>
    <col min="40" max="40" width="12.28515625" style="3" hidden="1" customWidth="1"/>
    <col min="41" max="41" width="12.28515625" style="3" hidden="1" customWidth="1" outlineLevel="1"/>
    <col min="42" max="42" width="14.7109375" style="3" hidden="1" customWidth="1"/>
    <col min="43" max="43" width="15.5703125" style="3" hidden="1" customWidth="1"/>
    <col min="44" max="44" width="15.7109375" customWidth="1"/>
    <col min="45" max="46" width="14.85546875" customWidth="1"/>
    <col min="47" max="47" width="15.7109375" customWidth="1"/>
    <col min="48" max="48" width="54.140625" style="3" bestFit="1" customWidth="1"/>
    <col min="49" max="49" width="16.5703125" style="3" hidden="1" customWidth="1"/>
    <col min="50" max="50" width="17.28515625" style="3" hidden="1" customWidth="1"/>
    <col min="51" max="51" width="13.42578125" style="3" bestFit="1" customWidth="1"/>
    <col min="52" max="52" width="10.85546875" style="3" bestFit="1" customWidth="1" outlineLevel="1"/>
    <col min="53" max="53" width="12.28515625" style="3" bestFit="1" customWidth="1" outlineLevel="1"/>
    <col min="54" max="56" width="9.85546875" style="3" bestFit="1" customWidth="1" outlineLevel="1"/>
    <col min="57" max="57" width="10.85546875" style="3" bestFit="1" customWidth="1" outlineLevel="1"/>
    <col min="58" max="58" width="13.42578125" style="3" bestFit="1" customWidth="1" outlineLevel="1"/>
    <col min="59" max="59" width="10.85546875" style="3" bestFit="1" customWidth="1" outlineLevel="1"/>
    <col min="60" max="60" width="8.7109375" style="3" bestFit="1" customWidth="1" outlineLevel="1"/>
    <col min="61" max="61" width="10.85546875" style="3" bestFit="1" customWidth="1" outlineLevel="1"/>
    <col min="62" max="62" width="9.85546875" style="3" bestFit="1" customWidth="1" outlineLevel="1"/>
    <col min="63" max="63" width="10.85546875" style="3" bestFit="1" customWidth="1" outlineLevel="1"/>
    <col min="64" max="64" width="13.42578125" style="3" bestFit="1" customWidth="1" outlineLevel="1"/>
    <col min="65" max="65" width="12.28515625" style="3" bestFit="1" customWidth="1" outlineLevel="1"/>
    <col min="66" max="66" width="13.42578125" style="3" bestFit="1" customWidth="1"/>
    <col min="67" max="67" width="12.28515625" style="3" bestFit="1" customWidth="1" outlineLevel="1"/>
    <col min="68" max="68" width="10.85546875" style="3" bestFit="1" customWidth="1" outlineLevel="1"/>
    <col min="69" max="70" width="12.28515625" style="3" bestFit="1" customWidth="1" outlineLevel="1"/>
    <col min="71" max="71" width="9.85546875" style="3" bestFit="1" customWidth="1" outlineLevel="1"/>
    <col min="72" max="72" width="6.28515625" style="3" bestFit="1" customWidth="1" outlineLevel="1"/>
    <col min="73" max="75" width="13.42578125" style="3" bestFit="1" customWidth="1" outlineLevel="1"/>
    <col min="76" max="76" width="16.28515625" style="3" bestFit="1" customWidth="1"/>
    <col min="77" max="77" width="17" style="3" bestFit="1" customWidth="1"/>
  </cols>
  <sheetData>
    <row r="1" spans="1:77" s="3" customFormat="1" x14ac:dyDescent="0.25">
      <c r="A1" s="1"/>
      <c r="B1" s="2" t="s">
        <v>0</v>
      </c>
      <c r="W1" s="2" t="s">
        <v>0</v>
      </c>
      <c r="AV1" s="2" t="s">
        <v>0</v>
      </c>
    </row>
    <row r="2" spans="1:77" s="3" customFormat="1" x14ac:dyDescent="0.25">
      <c r="A2" s="1"/>
      <c r="B2" s="4" t="s">
        <v>1</v>
      </c>
      <c r="W2" s="4" t="s">
        <v>61</v>
      </c>
      <c r="AV2" s="4" t="s">
        <v>76</v>
      </c>
    </row>
    <row r="3" spans="1:77" s="3" customFormat="1" x14ac:dyDescent="0.25">
      <c r="A3" s="5"/>
      <c r="B3" s="6" t="s">
        <v>2</v>
      </c>
      <c r="W3" s="6" t="s">
        <v>2</v>
      </c>
      <c r="AV3" s="6" t="s">
        <v>2</v>
      </c>
    </row>
    <row r="4" spans="1:77" s="3" customFormat="1" x14ac:dyDescent="0.25">
      <c r="A4" s="7"/>
      <c r="B4" s="160" t="s">
        <v>3</v>
      </c>
      <c r="C4" s="160"/>
      <c r="D4" s="160"/>
      <c r="E4" s="160"/>
      <c r="F4" s="160"/>
      <c r="G4" s="160"/>
      <c r="H4" s="160"/>
      <c r="I4" s="160"/>
      <c r="J4" s="160"/>
      <c r="W4" s="160" t="s">
        <v>3</v>
      </c>
      <c r="X4" s="160"/>
      <c r="Y4" s="160"/>
      <c r="Z4" s="160"/>
      <c r="AA4" s="160"/>
      <c r="AB4" s="160"/>
      <c r="AC4" s="160"/>
      <c r="AD4" s="160"/>
      <c r="AE4" s="160"/>
      <c r="AV4" s="160" t="s">
        <v>77</v>
      </c>
      <c r="AW4" s="160"/>
      <c r="AX4" s="160"/>
      <c r="AY4" s="160"/>
      <c r="AZ4" s="160"/>
      <c r="BA4" s="160"/>
      <c r="BB4" s="160"/>
      <c r="BC4" s="160"/>
      <c r="BD4" s="160"/>
    </row>
    <row r="5" spans="1:77" s="3" customFormat="1" x14ac:dyDescent="0.25">
      <c r="A5" s="7"/>
      <c r="B5" s="160" t="s">
        <v>4</v>
      </c>
      <c r="C5" s="160"/>
      <c r="D5" s="160"/>
      <c r="E5" s="160"/>
      <c r="F5" s="160"/>
      <c r="G5" s="160"/>
      <c r="H5" s="160"/>
      <c r="I5" s="160"/>
      <c r="J5" s="160"/>
      <c r="W5" s="160" t="s">
        <v>4</v>
      </c>
      <c r="X5" s="160"/>
      <c r="Y5" s="160"/>
      <c r="Z5" s="160"/>
      <c r="AA5" s="160"/>
      <c r="AB5" s="160"/>
      <c r="AC5" s="160"/>
      <c r="AD5" s="160"/>
      <c r="AE5" s="160"/>
      <c r="AV5" s="160" t="s">
        <v>4</v>
      </c>
      <c r="AW5" s="160"/>
      <c r="AX5" s="160"/>
      <c r="AY5" s="160"/>
      <c r="AZ5" s="160"/>
      <c r="BA5" s="160"/>
      <c r="BB5" s="160"/>
      <c r="BC5" s="160"/>
      <c r="BD5" s="160"/>
    </row>
    <row r="6" spans="1:77" s="3" customFormat="1" ht="45.75" thickBot="1" x14ac:dyDescent="0.3">
      <c r="A6" s="7"/>
      <c r="B6" s="160" t="s">
        <v>5</v>
      </c>
      <c r="C6" s="160"/>
      <c r="D6" s="160"/>
      <c r="E6" s="160"/>
      <c r="F6" s="160"/>
      <c r="G6" s="160"/>
      <c r="H6" s="160"/>
      <c r="I6" s="160"/>
      <c r="J6" s="160"/>
      <c r="Z6" s="3" t="s">
        <v>223</v>
      </c>
      <c r="AR6" s="3" t="s">
        <v>224</v>
      </c>
      <c r="AS6" s="44" t="s">
        <v>225</v>
      </c>
    </row>
    <row r="7" spans="1:77" s="3" customFormat="1" ht="15.75" thickBot="1" x14ac:dyDescent="0.3">
      <c r="W7" s="8" t="s">
        <v>6</v>
      </c>
      <c r="X7" s="9" t="s">
        <v>7</v>
      </c>
      <c r="Y7" s="9" t="s">
        <v>8</v>
      </c>
      <c r="Z7" s="9" t="s">
        <v>9</v>
      </c>
      <c r="AA7" s="10">
        <v>1</v>
      </c>
      <c r="AB7" s="10">
        <v>2</v>
      </c>
      <c r="AC7" s="11">
        <v>10</v>
      </c>
      <c r="AD7" s="11">
        <v>50</v>
      </c>
      <c r="AE7" s="11">
        <v>60</v>
      </c>
      <c r="AF7" s="11">
        <v>68</v>
      </c>
      <c r="AG7" s="11">
        <v>69</v>
      </c>
      <c r="AH7" s="11">
        <v>70</v>
      </c>
      <c r="AI7" s="11">
        <v>71</v>
      </c>
      <c r="AJ7" s="11">
        <v>73</v>
      </c>
      <c r="AK7" s="11">
        <v>76</v>
      </c>
      <c r="AL7" s="11">
        <v>96</v>
      </c>
      <c r="AM7" s="11">
        <v>97</v>
      </c>
      <c r="AN7" s="9" t="s">
        <v>10</v>
      </c>
      <c r="AO7" s="12">
        <v>90</v>
      </c>
      <c r="AP7" s="9" t="s">
        <v>11</v>
      </c>
      <c r="AQ7" s="13" t="s">
        <v>12</v>
      </c>
      <c r="AV7" s="8" t="s">
        <v>6</v>
      </c>
      <c r="AW7" s="9" t="s">
        <v>7</v>
      </c>
      <c r="AX7" s="9" t="s">
        <v>8</v>
      </c>
      <c r="AY7" s="9" t="s">
        <v>9</v>
      </c>
      <c r="AZ7" s="10">
        <v>1</v>
      </c>
      <c r="BA7" s="11">
        <v>10</v>
      </c>
      <c r="BB7" s="11">
        <v>19</v>
      </c>
      <c r="BC7" s="11">
        <v>29</v>
      </c>
      <c r="BD7" s="11">
        <v>51</v>
      </c>
      <c r="BE7" s="11">
        <v>60</v>
      </c>
      <c r="BF7" s="11">
        <v>63</v>
      </c>
      <c r="BG7" s="11">
        <v>68</v>
      </c>
      <c r="BH7" s="11">
        <v>69</v>
      </c>
      <c r="BI7" s="11">
        <v>70</v>
      </c>
      <c r="BJ7" s="11">
        <v>71</v>
      </c>
      <c r="BK7" s="11">
        <v>76</v>
      </c>
      <c r="BL7" s="11">
        <v>91</v>
      </c>
      <c r="BM7" s="11">
        <v>99</v>
      </c>
      <c r="BN7" s="9" t="s">
        <v>10</v>
      </c>
      <c r="BO7" s="12">
        <v>10</v>
      </c>
      <c r="BP7" s="12">
        <v>60</v>
      </c>
      <c r="BQ7" s="12">
        <v>62</v>
      </c>
      <c r="BR7" s="12">
        <v>63</v>
      </c>
      <c r="BS7" s="12">
        <v>68</v>
      </c>
      <c r="BT7" s="12">
        <v>69</v>
      </c>
      <c r="BU7" s="12">
        <v>76</v>
      </c>
      <c r="BV7" s="12">
        <v>91</v>
      </c>
      <c r="BW7" s="12">
        <v>99</v>
      </c>
      <c r="BX7" s="9" t="s">
        <v>11</v>
      </c>
      <c r="BY7" s="13" t="s">
        <v>12</v>
      </c>
    </row>
    <row r="8" spans="1:77" s="3" customFormat="1" ht="15.75" thickBot="1" x14ac:dyDescent="0.3">
      <c r="B8" s="8" t="s">
        <v>6</v>
      </c>
      <c r="C8" s="9" t="s">
        <v>7</v>
      </c>
      <c r="D8" s="9" t="s">
        <v>8</v>
      </c>
      <c r="E8" s="9" t="s">
        <v>9</v>
      </c>
      <c r="F8" s="10">
        <v>1</v>
      </c>
      <c r="G8" s="10">
        <v>2</v>
      </c>
      <c r="H8" s="11">
        <v>10</v>
      </c>
      <c r="I8" s="11">
        <v>23</v>
      </c>
      <c r="J8" s="11">
        <v>60</v>
      </c>
      <c r="K8" s="11">
        <v>68</v>
      </c>
      <c r="L8" s="11">
        <v>69</v>
      </c>
      <c r="M8" s="11">
        <v>70</v>
      </c>
      <c r="N8" s="11">
        <v>71</v>
      </c>
      <c r="O8" s="11">
        <v>73</v>
      </c>
      <c r="P8" s="11">
        <v>76</v>
      </c>
      <c r="Q8" s="11">
        <v>96</v>
      </c>
      <c r="R8" s="9" t="s">
        <v>10</v>
      </c>
      <c r="S8" s="12">
        <v>90</v>
      </c>
      <c r="T8" s="9" t="s">
        <v>11</v>
      </c>
      <c r="U8" s="13" t="s">
        <v>12</v>
      </c>
      <c r="W8" s="14"/>
      <c r="X8" s="15"/>
      <c r="Y8" s="15"/>
      <c r="Z8" s="15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7">
        <v>28458771.800000001</v>
      </c>
      <c r="AO8" s="17">
        <v>28458771.800000001</v>
      </c>
      <c r="AP8" s="15"/>
      <c r="AQ8" s="18"/>
      <c r="AV8" s="14"/>
      <c r="AW8" s="15"/>
      <c r="AX8" s="15"/>
      <c r="AY8" s="17">
        <v>52437094.590000004</v>
      </c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7">
        <v>48335738.659999996</v>
      </c>
      <c r="BM8" s="17">
        <v>4101355.93</v>
      </c>
      <c r="BN8" s="17">
        <v>65140567.789999999</v>
      </c>
      <c r="BO8" s="16"/>
      <c r="BP8" s="16"/>
      <c r="BQ8" s="16"/>
      <c r="BR8" s="16"/>
      <c r="BS8" s="16"/>
      <c r="BT8" s="16"/>
      <c r="BU8" s="16"/>
      <c r="BV8" s="17">
        <v>48335738.659999996</v>
      </c>
      <c r="BW8" s="17">
        <v>16804829.129999999</v>
      </c>
      <c r="BX8" s="15"/>
      <c r="BY8" s="18"/>
    </row>
    <row r="9" spans="1:77" s="3" customFormat="1" x14ac:dyDescent="0.25">
      <c r="B9" s="43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7">
        <v>168200611.19</v>
      </c>
      <c r="S9" s="17">
        <v>168200611.19</v>
      </c>
      <c r="T9" s="15"/>
      <c r="U9" s="18"/>
      <c r="W9" s="43" t="s">
        <v>13</v>
      </c>
      <c r="X9" s="15"/>
      <c r="Y9" s="15"/>
      <c r="Z9" s="17">
        <v>18786.47</v>
      </c>
      <c r="AA9" s="16"/>
      <c r="AB9" s="17">
        <v>18786.47</v>
      </c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5"/>
      <c r="AO9" s="16"/>
      <c r="AP9" s="15"/>
      <c r="AQ9" s="18"/>
      <c r="AR9" s="45">
        <f>Z9</f>
        <v>18786.47</v>
      </c>
      <c r="AV9" s="14" t="s">
        <v>78</v>
      </c>
      <c r="AW9" s="15"/>
      <c r="AX9" s="15"/>
      <c r="AY9" s="17">
        <v>1693737.41</v>
      </c>
      <c r="AZ9" s="16"/>
      <c r="BA9" s="17">
        <v>1693737.41</v>
      </c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7">
        <v>2483928.2000000002</v>
      </c>
      <c r="BO9" s="16"/>
      <c r="BP9" s="16"/>
      <c r="BQ9" s="17">
        <v>2483928.2000000002</v>
      </c>
      <c r="BR9" s="16"/>
      <c r="BS9" s="16"/>
      <c r="BT9" s="16"/>
      <c r="BU9" s="16"/>
      <c r="BV9" s="16"/>
      <c r="BW9" s="16"/>
      <c r="BX9" s="15"/>
      <c r="BY9" s="18"/>
    </row>
    <row r="10" spans="1:77" s="3" customFormat="1" x14ac:dyDescent="0.25">
      <c r="B10" s="43" t="s">
        <v>13</v>
      </c>
      <c r="C10" s="15"/>
      <c r="D10" s="15"/>
      <c r="E10" s="17">
        <v>22715970.149999999</v>
      </c>
      <c r="F10" s="16"/>
      <c r="G10" s="17">
        <v>22715970.149999999</v>
      </c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5"/>
      <c r="S10" s="16"/>
      <c r="T10" s="15"/>
      <c r="U10" s="18"/>
      <c r="W10" s="43" t="s">
        <v>14</v>
      </c>
      <c r="X10" s="15"/>
      <c r="Y10" s="15"/>
      <c r="Z10" s="17">
        <v>29364.41</v>
      </c>
      <c r="AA10" s="17">
        <v>29364.41</v>
      </c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5"/>
      <c r="AO10" s="16"/>
      <c r="AP10" s="15"/>
      <c r="AQ10" s="18"/>
      <c r="AR10" s="45">
        <f t="shared" ref="AR10:AR45" si="0">Z10</f>
        <v>29364.41</v>
      </c>
      <c r="AV10" s="43" t="s">
        <v>79</v>
      </c>
      <c r="AW10" s="15"/>
      <c r="AX10" s="15"/>
      <c r="AY10" s="17">
        <v>70661</v>
      </c>
      <c r="AZ10" s="16"/>
      <c r="BA10" s="16"/>
      <c r="BB10" s="16"/>
      <c r="BC10" s="16"/>
      <c r="BD10" s="16"/>
      <c r="BE10" s="16"/>
      <c r="BF10" s="16"/>
      <c r="BG10" s="17">
        <v>70661</v>
      </c>
      <c r="BH10" s="16"/>
      <c r="BI10" s="16"/>
      <c r="BJ10" s="16"/>
      <c r="BK10" s="16"/>
      <c r="BL10" s="16"/>
      <c r="BM10" s="16"/>
      <c r="BN10" s="15"/>
      <c r="BO10" s="16"/>
      <c r="BP10" s="16"/>
      <c r="BQ10" s="16"/>
      <c r="BR10" s="16"/>
      <c r="BS10" s="16"/>
      <c r="BT10" s="16"/>
      <c r="BU10" s="16"/>
      <c r="BV10" s="16"/>
      <c r="BW10" s="16"/>
      <c r="BX10" s="15"/>
      <c r="BY10" s="18"/>
    </row>
    <row r="11" spans="1:77" s="3" customFormat="1" ht="24.75" x14ac:dyDescent="0.25">
      <c r="B11" s="43" t="s">
        <v>14</v>
      </c>
      <c r="C11" s="15"/>
      <c r="D11" s="15"/>
      <c r="E11" s="17">
        <v>232610.16</v>
      </c>
      <c r="F11" s="17">
        <v>232610.16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5"/>
      <c r="S11" s="16"/>
      <c r="T11" s="15"/>
      <c r="U11" s="18"/>
      <c r="W11" s="43" t="s">
        <v>62</v>
      </c>
      <c r="X11" s="15"/>
      <c r="Y11" s="15"/>
      <c r="Z11" s="17">
        <v>12320</v>
      </c>
      <c r="AA11" s="16"/>
      <c r="AB11" s="16"/>
      <c r="AC11" s="16"/>
      <c r="AD11" s="16"/>
      <c r="AE11" s="17">
        <v>12320</v>
      </c>
      <c r="AF11" s="16"/>
      <c r="AG11" s="16"/>
      <c r="AH11" s="16"/>
      <c r="AI11" s="16"/>
      <c r="AJ11" s="16"/>
      <c r="AK11" s="16"/>
      <c r="AL11" s="16"/>
      <c r="AM11" s="16"/>
      <c r="AN11" s="15"/>
      <c r="AO11" s="16"/>
      <c r="AP11" s="15"/>
      <c r="AQ11" s="18"/>
      <c r="AR11" s="45">
        <f t="shared" si="0"/>
        <v>12320</v>
      </c>
      <c r="AV11" s="14" t="s">
        <v>80</v>
      </c>
      <c r="AW11" s="15"/>
      <c r="AX11" s="15"/>
      <c r="AY11" s="17">
        <v>294134</v>
      </c>
      <c r="AZ11" s="16"/>
      <c r="BA11" s="16"/>
      <c r="BB11" s="16"/>
      <c r="BC11" s="16"/>
      <c r="BD11" s="16"/>
      <c r="BE11" s="16"/>
      <c r="BF11" s="16"/>
      <c r="BG11" s="16"/>
      <c r="BH11" s="16"/>
      <c r="BI11" s="17">
        <v>294134</v>
      </c>
      <c r="BJ11" s="16"/>
      <c r="BK11" s="16"/>
      <c r="BL11" s="16"/>
      <c r="BM11" s="16"/>
      <c r="BN11" s="15"/>
      <c r="BO11" s="16"/>
      <c r="BP11" s="16"/>
      <c r="BQ11" s="16"/>
      <c r="BR11" s="16"/>
      <c r="BS11" s="16"/>
      <c r="BT11" s="16"/>
      <c r="BU11" s="16"/>
      <c r="BV11" s="16"/>
      <c r="BW11" s="16"/>
      <c r="BX11" s="15"/>
      <c r="BY11" s="18"/>
    </row>
    <row r="12" spans="1:77" s="3" customFormat="1" x14ac:dyDescent="0.25">
      <c r="B12" s="43" t="s">
        <v>15</v>
      </c>
      <c r="C12" s="15"/>
      <c r="D12" s="15"/>
      <c r="E12" s="17">
        <v>1707336.6</v>
      </c>
      <c r="F12" s="16"/>
      <c r="G12" s="16"/>
      <c r="H12" s="16"/>
      <c r="I12" s="16"/>
      <c r="J12" s="17">
        <v>1707336.6</v>
      </c>
      <c r="K12" s="16"/>
      <c r="L12" s="16"/>
      <c r="M12" s="16"/>
      <c r="N12" s="16"/>
      <c r="O12" s="16"/>
      <c r="P12" s="16"/>
      <c r="Q12" s="16"/>
      <c r="R12" s="15"/>
      <c r="S12" s="16"/>
      <c r="T12" s="15"/>
      <c r="U12" s="18"/>
      <c r="W12" s="43" t="s">
        <v>63</v>
      </c>
      <c r="X12" s="15"/>
      <c r="Y12" s="15"/>
      <c r="Z12" s="17">
        <v>873520.44</v>
      </c>
      <c r="AA12" s="16"/>
      <c r="AB12" s="16"/>
      <c r="AC12" s="16"/>
      <c r="AD12" s="16"/>
      <c r="AE12" s="17">
        <v>873520.44</v>
      </c>
      <c r="AF12" s="16"/>
      <c r="AG12" s="16"/>
      <c r="AH12" s="16"/>
      <c r="AI12" s="16"/>
      <c r="AJ12" s="16"/>
      <c r="AK12" s="16"/>
      <c r="AL12" s="16"/>
      <c r="AM12" s="16"/>
      <c r="AN12" s="15"/>
      <c r="AO12" s="16"/>
      <c r="AP12" s="15"/>
      <c r="AQ12" s="18"/>
      <c r="AR12" s="45">
        <f t="shared" si="0"/>
        <v>873520.44</v>
      </c>
      <c r="AV12" s="14" t="s">
        <v>81</v>
      </c>
      <c r="AW12" s="15"/>
      <c r="AX12" s="15"/>
      <c r="AY12" s="15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7">
        <v>852006.5</v>
      </c>
      <c r="BO12" s="17">
        <v>852006.5</v>
      </c>
      <c r="BP12" s="16"/>
      <c r="BQ12" s="16"/>
      <c r="BR12" s="16"/>
      <c r="BS12" s="16"/>
      <c r="BT12" s="16"/>
      <c r="BU12" s="16"/>
      <c r="BV12" s="16"/>
      <c r="BW12" s="16"/>
      <c r="BX12" s="15"/>
      <c r="BY12" s="18"/>
    </row>
    <row r="13" spans="1:77" s="3" customFormat="1" x14ac:dyDescent="0.25">
      <c r="B13" s="43" t="s">
        <v>16</v>
      </c>
      <c r="C13" s="15"/>
      <c r="D13" s="15"/>
      <c r="E13" s="17">
        <v>868790.03</v>
      </c>
      <c r="F13" s="16"/>
      <c r="G13" s="16"/>
      <c r="H13" s="16"/>
      <c r="I13" s="16"/>
      <c r="J13" s="17">
        <v>868790.03</v>
      </c>
      <c r="K13" s="16"/>
      <c r="L13" s="16"/>
      <c r="M13" s="16"/>
      <c r="N13" s="16"/>
      <c r="O13" s="16"/>
      <c r="P13" s="16"/>
      <c r="Q13" s="16"/>
      <c r="R13" s="15"/>
      <c r="S13" s="16"/>
      <c r="T13" s="15"/>
      <c r="U13" s="18"/>
      <c r="W13" s="43" t="s">
        <v>20</v>
      </c>
      <c r="X13" s="15"/>
      <c r="Y13" s="15"/>
      <c r="Z13" s="17">
        <v>151432.56</v>
      </c>
      <c r="AA13" s="16"/>
      <c r="AB13" s="16"/>
      <c r="AC13" s="17">
        <v>21540</v>
      </c>
      <c r="AD13" s="16"/>
      <c r="AE13" s="16"/>
      <c r="AF13" s="16"/>
      <c r="AG13" s="16"/>
      <c r="AH13" s="17">
        <v>129892.56</v>
      </c>
      <c r="AI13" s="16"/>
      <c r="AJ13" s="16"/>
      <c r="AK13" s="16"/>
      <c r="AL13" s="16"/>
      <c r="AM13" s="16"/>
      <c r="AN13" s="15"/>
      <c r="AO13" s="16"/>
      <c r="AP13" s="15"/>
      <c r="AQ13" s="18"/>
      <c r="AR13" s="45">
        <f t="shared" si="0"/>
        <v>151432.56</v>
      </c>
      <c r="AV13" s="14" t="s">
        <v>82</v>
      </c>
      <c r="AW13" s="15"/>
      <c r="AX13" s="15"/>
      <c r="AY13" s="17">
        <v>39216.18</v>
      </c>
      <c r="AZ13" s="16"/>
      <c r="BA13" s="16"/>
      <c r="BB13" s="16"/>
      <c r="BC13" s="16"/>
      <c r="BD13" s="16"/>
      <c r="BE13" s="17">
        <v>39216.18</v>
      </c>
      <c r="BF13" s="16"/>
      <c r="BG13" s="16"/>
      <c r="BH13" s="16"/>
      <c r="BI13" s="16"/>
      <c r="BJ13" s="16"/>
      <c r="BK13" s="16"/>
      <c r="BL13" s="16"/>
      <c r="BM13" s="16"/>
      <c r="BN13" s="15"/>
      <c r="BO13" s="16"/>
      <c r="BP13" s="16"/>
      <c r="BQ13" s="16"/>
      <c r="BR13" s="16"/>
      <c r="BS13" s="16"/>
      <c r="BT13" s="16"/>
      <c r="BU13" s="16"/>
      <c r="BV13" s="16"/>
      <c r="BW13" s="16"/>
      <c r="BX13" s="15"/>
      <c r="BY13" s="18"/>
    </row>
    <row r="14" spans="1:77" s="3" customFormat="1" x14ac:dyDescent="0.25">
      <c r="B14" s="43" t="s">
        <v>17</v>
      </c>
      <c r="C14" s="15"/>
      <c r="D14" s="15"/>
      <c r="E14" s="17">
        <v>12782386.92</v>
      </c>
      <c r="F14" s="16"/>
      <c r="G14" s="16"/>
      <c r="H14" s="16"/>
      <c r="I14" s="16"/>
      <c r="J14" s="17">
        <v>12782386.92</v>
      </c>
      <c r="K14" s="16"/>
      <c r="L14" s="16"/>
      <c r="M14" s="16"/>
      <c r="N14" s="16"/>
      <c r="O14" s="16"/>
      <c r="P14" s="16"/>
      <c r="Q14" s="16"/>
      <c r="R14" s="15"/>
      <c r="S14" s="16"/>
      <c r="T14" s="15"/>
      <c r="U14" s="18"/>
      <c r="W14" s="43" t="s">
        <v>21</v>
      </c>
      <c r="X14" s="15"/>
      <c r="Y14" s="15"/>
      <c r="Z14" s="17">
        <v>17299956.469999999</v>
      </c>
      <c r="AA14" s="16"/>
      <c r="AB14" s="16"/>
      <c r="AC14" s="16"/>
      <c r="AD14" s="16"/>
      <c r="AE14" s="16"/>
      <c r="AF14" s="16"/>
      <c r="AG14" s="16"/>
      <c r="AH14" s="17">
        <v>17299956.469999999</v>
      </c>
      <c r="AI14" s="16"/>
      <c r="AJ14" s="16"/>
      <c r="AK14" s="16"/>
      <c r="AL14" s="16"/>
      <c r="AM14" s="16"/>
      <c r="AN14" s="15"/>
      <c r="AO14" s="16"/>
      <c r="AP14" s="15"/>
      <c r="AQ14" s="18"/>
      <c r="AR14" s="45">
        <f t="shared" si="0"/>
        <v>17299956.469999999</v>
      </c>
      <c r="AV14" s="14" t="s">
        <v>83</v>
      </c>
      <c r="AW14" s="15"/>
      <c r="AX14" s="15"/>
      <c r="AY14" s="23">
        <v>-0.01</v>
      </c>
      <c r="AZ14" s="16"/>
      <c r="BA14" s="16"/>
      <c r="BB14" s="16"/>
      <c r="BC14" s="16"/>
      <c r="BD14" s="16"/>
      <c r="BE14" s="23">
        <v>-0.01</v>
      </c>
      <c r="BF14" s="16"/>
      <c r="BG14" s="16"/>
      <c r="BH14" s="16"/>
      <c r="BI14" s="16"/>
      <c r="BJ14" s="16"/>
      <c r="BK14" s="16"/>
      <c r="BL14" s="16"/>
      <c r="BM14" s="16"/>
      <c r="BN14" s="17">
        <v>22626</v>
      </c>
      <c r="BO14" s="16"/>
      <c r="BP14" s="17">
        <v>22626</v>
      </c>
      <c r="BQ14" s="16"/>
      <c r="BR14" s="16"/>
      <c r="BS14" s="16"/>
      <c r="BT14" s="16"/>
      <c r="BU14" s="16"/>
      <c r="BV14" s="16"/>
      <c r="BW14" s="16"/>
      <c r="BX14" s="15"/>
      <c r="BY14" s="18"/>
    </row>
    <row r="15" spans="1:77" s="3" customFormat="1" x14ac:dyDescent="0.25">
      <c r="B15" s="43" t="s">
        <v>18</v>
      </c>
      <c r="C15" s="15"/>
      <c r="D15" s="15"/>
      <c r="E15" s="17">
        <v>246619.8</v>
      </c>
      <c r="F15" s="16"/>
      <c r="G15" s="16"/>
      <c r="H15" s="17">
        <v>246619.8</v>
      </c>
      <c r="I15" s="16"/>
      <c r="J15" s="16"/>
      <c r="K15" s="16"/>
      <c r="L15" s="16"/>
      <c r="M15" s="16"/>
      <c r="N15" s="16"/>
      <c r="O15" s="16"/>
      <c r="P15" s="16"/>
      <c r="Q15" s="16"/>
      <c r="R15" s="15"/>
      <c r="S15" s="16"/>
      <c r="T15" s="15"/>
      <c r="U15" s="18"/>
      <c r="W15" s="43" t="s">
        <v>64</v>
      </c>
      <c r="X15" s="15"/>
      <c r="Y15" s="15"/>
      <c r="Z15" s="17">
        <v>167560</v>
      </c>
      <c r="AA15" s="16"/>
      <c r="AB15" s="16"/>
      <c r="AC15" s="16"/>
      <c r="AD15" s="16"/>
      <c r="AE15" s="17">
        <v>167560</v>
      </c>
      <c r="AF15" s="16"/>
      <c r="AG15" s="16"/>
      <c r="AH15" s="16"/>
      <c r="AI15" s="16"/>
      <c r="AJ15" s="16"/>
      <c r="AK15" s="16"/>
      <c r="AL15" s="16"/>
      <c r="AM15" s="16"/>
      <c r="AN15" s="15"/>
      <c r="AO15" s="16"/>
      <c r="AP15" s="15"/>
      <c r="AQ15" s="18"/>
      <c r="AR15" s="45">
        <f t="shared" si="0"/>
        <v>167560</v>
      </c>
      <c r="AV15" s="14" t="s">
        <v>83</v>
      </c>
      <c r="AW15" s="15"/>
      <c r="AX15" s="15"/>
      <c r="AY15" s="17">
        <v>5016.97</v>
      </c>
      <c r="AZ15" s="16"/>
      <c r="BA15" s="16"/>
      <c r="BB15" s="16"/>
      <c r="BC15" s="16"/>
      <c r="BD15" s="16"/>
      <c r="BE15" s="17">
        <v>5016.97</v>
      </c>
      <c r="BF15" s="16"/>
      <c r="BG15" s="16"/>
      <c r="BH15" s="16"/>
      <c r="BI15" s="16"/>
      <c r="BJ15" s="16"/>
      <c r="BK15" s="16"/>
      <c r="BL15" s="16"/>
      <c r="BM15" s="16"/>
      <c r="BN15" s="15"/>
      <c r="BO15" s="16"/>
      <c r="BP15" s="16"/>
      <c r="BQ15" s="16"/>
      <c r="BR15" s="16"/>
      <c r="BS15" s="16"/>
      <c r="BT15" s="16"/>
      <c r="BU15" s="16"/>
      <c r="BV15" s="16"/>
      <c r="BW15" s="16"/>
      <c r="BX15" s="15"/>
      <c r="BY15" s="18"/>
    </row>
    <row r="16" spans="1:77" s="3" customFormat="1" x14ac:dyDescent="0.25">
      <c r="B16" s="43" t="s">
        <v>19</v>
      </c>
      <c r="C16" s="15"/>
      <c r="D16" s="15"/>
      <c r="E16" s="17">
        <v>186913.92000000001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7">
        <v>186913.92000000001</v>
      </c>
      <c r="Q16" s="16"/>
      <c r="R16" s="15"/>
      <c r="S16" s="16"/>
      <c r="T16" s="15"/>
      <c r="U16" s="18"/>
      <c r="W16" s="43" t="s">
        <v>65</v>
      </c>
      <c r="X16" s="15"/>
      <c r="Y16" s="15"/>
      <c r="Z16" s="17">
        <v>320217.24</v>
      </c>
      <c r="AA16" s="16"/>
      <c r="AB16" s="16"/>
      <c r="AC16" s="16"/>
      <c r="AD16" s="16"/>
      <c r="AE16" s="17">
        <v>170217.24</v>
      </c>
      <c r="AF16" s="16"/>
      <c r="AG16" s="16"/>
      <c r="AH16" s="16"/>
      <c r="AI16" s="16"/>
      <c r="AJ16" s="16"/>
      <c r="AK16" s="17">
        <v>150000</v>
      </c>
      <c r="AL16" s="16"/>
      <c r="AM16" s="16"/>
      <c r="AN16" s="15"/>
      <c r="AO16" s="16"/>
      <c r="AP16" s="15"/>
      <c r="AQ16" s="18"/>
      <c r="AR16" s="45">
        <f t="shared" si="0"/>
        <v>320217.24</v>
      </c>
      <c r="AV16" s="14" t="s">
        <v>84</v>
      </c>
      <c r="AW16" s="15"/>
      <c r="AX16" s="15"/>
      <c r="AY16" s="17">
        <v>2531.63</v>
      </c>
      <c r="AZ16" s="16"/>
      <c r="BA16" s="17">
        <v>2531.63</v>
      </c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5"/>
      <c r="BO16" s="16"/>
      <c r="BP16" s="16"/>
      <c r="BQ16" s="16"/>
      <c r="BR16" s="16"/>
      <c r="BS16" s="16"/>
      <c r="BT16" s="16"/>
      <c r="BU16" s="16"/>
      <c r="BV16" s="16"/>
      <c r="BW16" s="16"/>
      <c r="BX16" s="15"/>
      <c r="BY16" s="18"/>
    </row>
    <row r="17" spans="2:77" s="3" customFormat="1" x14ac:dyDescent="0.25">
      <c r="B17" s="43" t="s">
        <v>20</v>
      </c>
      <c r="C17" s="15"/>
      <c r="D17" s="15"/>
      <c r="E17" s="17">
        <v>917614.76</v>
      </c>
      <c r="F17" s="16"/>
      <c r="G17" s="16"/>
      <c r="H17" s="17">
        <v>14820</v>
      </c>
      <c r="I17" s="16"/>
      <c r="J17" s="16"/>
      <c r="K17" s="16"/>
      <c r="L17" s="16"/>
      <c r="M17" s="17">
        <v>902794.76</v>
      </c>
      <c r="N17" s="16"/>
      <c r="O17" s="16"/>
      <c r="P17" s="16"/>
      <c r="Q17" s="16"/>
      <c r="R17" s="15"/>
      <c r="S17" s="16"/>
      <c r="T17" s="15"/>
      <c r="U17" s="18"/>
      <c r="W17" s="43" t="s">
        <v>26</v>
      </c>
      <c r="X17" s="15"/>
      <c r="Y17" s="15"/>
      <c r="Z17" s="17">
        <v>427041.5</v>
      </c>
      <c r="AA17" s="16"/>
      <c r="AB17" s="16"/>
      <c r="AC17" s="16"/>
      <c r="AD17" s="16"/>
      <c r="AE17" s="17">
        <v>427041.5</v>
      </c>
      <c r="AF17" s="16"/>
      <c r="AG17" s="16"/>
      <c r="AH17" s="16"/>
      <c r="AI17" s="16"/>
      <c r="AJ17" s="16"/>
      <c r="AK17" s="16"/>
      <c r="AL17" s="16"/>
      <c r="AM17" s="16"/>
      <c r="AN17" s="15"/>
      <c r="AO17" s="16"/>
      <c r="AP17" s="15"/>
      <c r="AQ17" s="18"/>
      <c r="AR17" s="45">
        <f t="shared" si="0"/>
        <v>427041.5</v>
      </c>
      <c r="AV17" s="14" t="s">
        <v>85</v>
      </c>
      <c r="AW17" s="15"/>
      <c r="AX17" s="15"/>
      <c r="AY17" s="15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7">
        <v>1500000</v>
      </c>
      <c r="BO17" s="16"/>
      <c r="BP17" s="16"/>
      <c r="BQ17" s="16"/>
      <c r="BR17" s="17">
        <v>1500000</v>
      </c>
      <c r="BS17" s="16"/>
      <c r="BT17" s="16"/>
      <c r="BU17" s="16"/>
      <c r="BV17" s="16"/>
      <c r="BW17" s="16"/>
      <c r="BX17" s="15"/>
      <c r="BY17" s="18"/>
    </row>
    <row r="18" spans="2:77" s="3" customFormat="1" ht="24.75" x14ac:dyDescent="0.25">
      <c r="B18" s="43" t="s">
        <v>21</v>
      </c>
      <c r="C18" s="15"/>
      <c r="D18" s="15"/>
      <c r="E18" s="17">
        <v>35824552.259999998</v>
      </c>
      <c r="F18" s="16"/>
      <c r="G18" s="16"/>
      <c r="H18" s="16"/>
      <c r="I18" s="16"/>
      <c r="J18" s="16"/>
      <c r="K18" s="16"/>
      <c r="L18" s="16"/>
      <c r="M18" s="17">
        <v>35824552.259999998</v>
      </c>
      <c r="N18" s="16"/>
      <c r="O18" s="16"/>
      <c r="P18" s="16"/>
      <c r="Q18" s="16"/>
      <c r="R18" s="15"/>
      <c r="S18" s="16"/>
      <c r="T18" s="15"/>
      <c r="U18" s="18"/>
      <c r="W18" s="43" t="s">
        <v>27</v>
      </c>
      <c r="X18" s="15"/>
      <c r="Y18" s="15"/>
      <c r="Z18" s="23">
        <v>616.03</v>
      </c>
      <c r="AA18" s="16"/>
      <c r="AB18" s="16"/>
      <c r="AC18" s="16"/>
      <c r="AD18" s="16"/>
      <c r="AE18" s="16"/>
      <c r="AF18" s="23">
        <v>616.03</v>
      </c>
      <c r="AG18" s="16"/>
      <c r="AH18" s="16"/>
      <c r="AI18" s="16"/>
      <c r="AJ18" s="16"/>
      <c r="AK18" s="16"/>
      <c r="AL18" s="16"/>
      <c r="AM18" s="16"/>
      <c r="AN18" s="15"/>
      <c r="AO18" s="16"/>
      <c r="AP18" s="15"/>
      <c r="AQ18" s="18"/>
      <c r="AR18" s="45">
        <f t="shared" si="0"/>
        <v>616.03</v>
      </c>
      <c r="AV18" s="14" t="s">
        <v>86</v>
      </c>
      <c r="AW18" s="15"/>
      <c r="AX18" s="15"/>
      <c r="AY18" s="23">
        <v>-0.01</v>
      </c>
      <c r="AZ18" s="16"/>
      <c r="BA18" s="16"/>
      <c r="BB18" s="16"/>
      <c r="BC18" s="16"/>
      <c r="BD18" s="16"/>
      <c r="BE18" s="23">
        <v>-0.01</v>
      </c>
      <c r="BF18" s="16"/>
      <c r="BG18" s="16"/>
      <c r="BH18" s="16"/>
      <c r="BI18" s="16"/>
      <c r="BJ18" s="16"/>
      <c r="BK18" s="16"/>
      <c r="BL18" s="16"/>
      <c r="BM18" s="16"/>
      <c r="BN18" s="17">
        <v>1769.66</v>
      </c>
      <c r="BO18" s="16"/>
      <c r="BP18" s="17">
        <v>1769.66</v>
      </c>
      <c r="BQ18" s="16"/>
      <c r="BR18" s="16"/>
      <c r="BS18" s="16"/>
      <c r="BT18" s="16"/>
      <c r="BU18" s="16"/>
      <c r="BV18" s="16"/>
      <c r="BW18" s="16"/>
      <c r="BX18" s="15"/>
      <c r="BY18" s="18"/>
    </row>
    <row r="19" spans="2:77" s="3" customFormat="1" x14ac:dyDescent="0.25">
      <c r="B19" s="43" t="s">
        <v>22</v>
      </c>
      <c r="C19" s="15"/>
      <c r="D19" s="15"/>
      <c r="E19" s="17">
        <v>20603.18</v>
      </c>
      <c r="F19" s="16"/>
      <c r="G19" s="16"/>
      <c r="H19" s="16"/>
      <c r="I19" s="16"/>
      <c r="J19" s="17">
        <v>20603.18</v>
      </c>
      <c r="K19" s="16"/>
      <c r="L19" s="16"/>
      <c r="M19" s="16"/>
      <c r="N19" s="16"/>
      <c r="O19" s="16"/>
      <c r="P19" s="16"/>
      <c r="Q19" s="16"/>
      <c r="R19" s="15"/>
      <c r="S19" s="16"/>
      <c r="T19" s="15"/>
      <c r="U19" s="18"/>
      <c r="W19" s="43" t="s">
        <v>29</v>
      </c>
      <c r="X19" s="15"/>
      <c r="Y19" s="15"/>
      <c r="Z19" s="17">
        <v>52450</v>
      </c>
      <c r="AA19" s="16"/>
      <c r="AB19" s="16"/>
      <c r="AC19" s="16"/>
      <c r="AD19" s="16"/>
      <c r="AE19" s="17">
        <v>52450</v>
      </c>
      <c r="AF19" s="16"/>
      <c r="AG19" s="16"/>
      <c r="AH19" s="16"/>
      <c r="AI19" s="16"/>
      <c r="AJ19" s="16"/>
      <c r="AK19" s="16"/>
      <c r="AL19" s="16"/>
      <c r="AM19" s="16"/>
      <c r="AN19" s="15"/>
      <c r="AO19" s="16"/>
      <c r="AP19" s="15"/>
      <c r="AQ19" s="18"/>
      <c r="AR19" s="45">
        <f t="shared" si="0"/>
        <v>52450</v>
      </c>
      <c r="AV19" s="14" t="s">
        <v>87</v>
      </c>
      <c r="AW19" s="15"/>
      <c r="AX19" s="15"/>
      <c r="AY19" s="17">
        <v>4674.66</v>
      </c>
      <c r="AZ19" s="16"/>
      <c r="BA19" s="17">
        <v>4674.66</v>
      </c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5"/>
      <c r="BO19" s="16"/>
      <c r="BP19" s="16"/>
      <c r="BQ19" s="16"/>
      <c r="BR19" s="16"/>
      <c r="BS19" s="16"/>
      <c r="BT19" s="16"/>
      <c r="BU19" s="16"/>
      <c r="BV19" s="16"/>
      <c r="BW19" s="16"/>
      <c r="BX19" s="15"/>
      <c r="BY19" s="18"/>
    </row>
    <row r="20" spans="2:77" s="3" customFormat="1" ht="24.75" x14ac:dyDescent="0.25">
      <c r="B20" s="43" t="s">
        <v>23</v>
      </c>
      <c r="C20" s="15"/>
      <c r="D20" s="15"/>
      <c r="E20" s="17">
        <v>109997.82</v>
      </c>
      <c r="F20" s="16"/>
      <c r="G20" s="16"/>
      <c r="H20" s="16"/>
      <c r="I20" s="16"/>
      <c r="J20" s="17">
        <v>109997.82</v>
      </c>
      <c r="K20" s="16"/>
      <c r="L20" s="16"/>
      <c r="M20" s="16"/>
      <c r="N20" s="16"/>
      <c r="O20" s="16"/>
      <c r="P20" s="16"/>
      <c r="Q20" s="16"/>
      <c r="R20" s="15"/>
      <c r="S20" s="16"/>
      <c r="T20" s="15"/>
      <c r="U20" s="18"/>
      <c r="W20" s="43" t="s">
        <v>30</v>
      </c>
      <c r="X20" s="15"/>
      <c r="Y20" s="15"/>
      <c r="Z20" s="17">
        <v>16937.849999999999</v>
      </c>
      <c r="AA20" s="16"/>
      <c r="AB20" s="16"/>
      <c r="AC20" s="16"/>
      <c r="AD20" s="16"/>
      <c r="AE20" s="16"/>
      <c r="AF20" s="16"/>
      <c r="AG20" s="16"/>
      <c r="AH20" s="17">
        <v>16937.849999999999</v>
      </c>
      <c r="AI20" s="16"/>
      <c r="AJ20" s="16"/>
      <c r="AK20" s="16"/>
      <c r="AL20" s="16"/>
      <c r="AM20" s="16"/>
      <c r="AN20" s="15"/>
      <c r="AO20" s="16"/>
      <c r="AP20" s="15"/>
      <c r="AQ20" s="18"/>
      <c r="AR20" s="45">
        <f t="shared" si="0"/>
        <v>16937.849999999999</v>
      </c>
      <c r="AV20" s="14" t="s">
        <v>88</v>
      </c>
      <c r="AW20" s="15"/>
      <c r="AX20" s="15"/>
      <c r="AY20" s="15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7">
        <v>26940.799999999999</v>
      </c>
      <c r="BO20" s="16"/>
      <c r="BP20" s="17">
        <v>1800</v>
      </c>
      <c r="BQ20" s="17">
        <v>19456</v>
      </c>
      <c r="BR20" s="16"/>
      <c r="BS20" s="16"/>
      <c r="BT20" s="16"/>
      <c r="BU20" s="17">
        <v>5684.8</v>
      </c>
      <c r="BV20" s="16"/>
      <c r="BW20" s="16"/>
      <c r="BX20" s="15"/>
      <c r="BY20" s="18"/>
    </row>
    <row r="21" spans="2:77" s="3" customFormat="1" ht="24.75" x14ac:dyDescent="0.25">
      <c r="B21" s="43" t="s">
        <v>24</v>
      </c>
      <c r="C21" s="15"/>
      <c r="D21" s="15"/>
      <c r="E21" s="17">
        <v>6003.15</v>
      </c>
      <c r="F21" s="16"/>
      <c r="G21" s="16"/>
      <c r="H21" s="16"/>
      <c r="I21" s="16"/>
      <c r="J21" s="17">
        <v>6003.15</v>
      </c>
      <c r="K21" s="16"/>
      <c r="L21" s="16"/>
      <c r="M21" s="16"/>
      <c r="N21" s="16"/>
      <c r="O21" s="16"/>
      <c r="P21" s="16"/>
      <c r="Q21" s="16"/>
      <c r="R21" s="15"/>
      <c r="S21" s="16"/>
      <c r="T21" s="15"/>
      <c r="U21" s="18"/>
      <c r="W21" s="43" t="s">
        <v>31</v>
      </c>
      <c r="X21" s="15"/>
      <c r="Y21" s="15"/>
      <c r="Z21" s="17">
        <v>171360</v>
      </c>
      <c r="AA21" s="16"/>
      <c r="AB21" s="16"/>
      <c r="AC21" s="16"/>
      <c r="AD21" s="16"/>
      <c r="AE21" s="16"/>
      <c r="AF21" s="16"/>
      <c r="AG21" s="16"/>
      <c r="AH21" s="16"/>
      <c r="AI21" s="16"/>
      <c r="AJ21" s="17">
        <v>171360</v>
      </c>
      <c r="AK21" s="16"/>
      <c r="AL21" s="16"/>
      <c r="AM21" s="16"/>
      <c r="AN21" s="15"/>
      <c r="AO21" s="16"/>
      <c r="AP21" s="15"/>
      <c r="AQ21" s="18"/>
      <c r="AR21" s="45">
        <f t="shared" si="0"/>
        <v>171360</v>
      </c>
      <c r="AV21" s="43" t="s">
        <v>89</v>
      </c>
      <c r="AW21" s="15"/>
      <c r="AX21" s="15"/>
      <c r="AY21" s="17">
        <v>39960</v>
      </c>
      <c r="AZ21" s="16"/>
      <c r="BA21" s="16"/>
      <c r="BB21" s="16"/>
      <c r="BC21" s="16"/>
      <c r="BD21" s="16"/>
      <c r="BE21" s="16"/>
      <c r="BF21" s="16"/>
      <c r="BG21" s="16"/>
      <c r="BH21" s="16"/>
      <c r="BI21" s="17">
        <v>39960</v>
      </c>
      <c r="BJ21" s="16"/>
      <c r="BK21" s="16"/>
      <c r="BL21" s="16"/>
      <c r="BM21" s="16"/>
      <c r="BN21" s="15"/>
      <c r="BO21" s="16"/>
      <c r="BP21" s="16"/>
      <c r="BQ21" s="16"/>
      <c r="BR21" s="16"/>
      <c r="BS21" s="16"/>
      <c r="BT21" s="16"/>
      <c r="BU21" s="16"/>
      <c r="BV21" s="16"/>
      <c r="BW21" s="16"/>
      <c r="BX21" s="15"/>
      <c r="BY21" s="18"/>
    </row>
    <row r="22" spans="2:77" s="3" customFormat="1" x14ac:dyDescent="0.25">
      <c r="B22" s="43" t="s">
        <v>25</v>
      </c>
      <c r="C22" s="15"/>
      <c r="D22" s="15"/>
      <c r="E22" s="17">
        <v>349022.37</v>
      </c>
      <c r="F22" s="16"/>
      <c r="G22" s="16"/>
      <c r="H22" s="16"/>
      <c r="I22" s="16"/>
      <c r="J22" s="17">
        <v>349022.37</v>
      </c>
      <c r="K22" s="16"/>
      <c r="L22" s="16"/>
      <c r="M22" s="16"/>
      <c r="N22" s="16"/>
      <c r="O22" s="16"/>
      <c r="P22" s="16"/>
      <c r="Q22" s="16"/>
      <c r="R22" s="15"/>
      <c r="S22" s="16"/>
      <c r="T22" s="15"/>
      <c r="U22" s="18"/>
      <c r="W22" s="43" t="s">
        <v>32</v>
      </c>
      <c r="X22" s="15"/>
      <c r="Y22" s="15"/>
      <c r="Z22" s="17">
        <v>4496871.1399999997</v>
      </c>
      <c r="AA22" s="16"/>
      <c r="AB22" s="16"/>
      <c r="AC22" s="16"/>
      <c r="AD22" s="16"/>
      <c r="AE22" s="16"/>
      <c r="AF22" s="16"/>
      <c r="AG22" s="17">
        <v>4496871.1399999997</v>
      </c>
      <c r="AH22" s="16"/>
      <c r="AI22" s="16"/>
      <c r="AJ22" s="16"/>
      <c r="AK22" s="16"/>
      <c r="AL22" s="16"/>
      <c r="AM22" s="16"/>
      <c r="AN22" s="15"/>
      <c r="AO22" s="16"/>
      <c r="AP22" s="15"/>
      <c r="AQ22" s="18"/>
      <c r="AR22" s="45">
        <f t="shared" si="0"/>
        <v>4496871.1399999997</v>
      </c>
      <c r="AV22" s="43" t="s">
        <v>90</v>
      </c>
      <c r="AW22" s="15"/>
      <c r="AX22" s="15"/>
      <c r="AY22" s="17">
        <v>28000</v>
      </c>
      <c r="AZ22" s="16"/>
      <c r="BA22" s="16"/>
      <c r="BB22" s="16"/>
      <c r="BC22" s="16"/>
      <c r="BD22" s="16"/>
      <c r="BE22" s="16"/>
      <c r="BF22" s="16"/>
      <c r="BG22" s="16"/>
      <c r="BH22" s="16"/>
      <c r="BI22" s="17">
        <v>28000</v>
      </c>
      <c r="BJ22" s="16"/>
      <c r="BK22" s="16"/>
      <c r="BL22" s="16"/>
      <c r="BM22" s="16"/>
      <c r="BN22" s="15"/>
      <c r="BO22" s="16"/>
      <c r="BP22" s="16"/>
      <c r="BQ22" s="16"/>
      <c r="BR22" s="16"/>
      <c r="BS22" s="16"/>
      <c r="BT22" s="16"/>
      <c r="BU22" s="16"/>
      <c r="BV22" s="16"/>
      <c r="BW22" s="16"/>
      <c r="BX22" s="15"/>
      <c r="BY22" s="18"/>
    </row>
    <row r="23" spans="2:77" s="3" customFormat="1" x14ac:dyDescent="0.25">
      <c r="B23" s="43" t="s">
        <v>26</v>
      </c>
      <c r="C23" s="15"/>
      <c r="D23" s="15"/>
      <c r="E23" s="17">
        <v>5805193.8899999997</v>
      </c>
      <c r="F23" s="16"/>
      <c r="G23" s="16"/>
      <c r="H23" s="16"/>
      <c r="I23" s="16"/>
      <c r="J23" s="17">
        <v>5805193.8899999997</v>
      </c>
      <c r="K23" s="16"/>
      <c r="L23" s="16"/>
      <c r="M23" s="16"/>
      <c r="N23" s="16"/>
      <c r="O23" s="16"/>
      <c r="P23" s="16"/>
      <c r="Q23" s="16"/>
      <c r="R23" s="15"/>
      <c r="S23" s="16"/>
      <c r="T23" s="15"/>
      <c r="U23" s="18"/>
      <c r="W23" s="43" t="s">
        <v>66</v>
      </c>
      <c r="X23" s="15"/>
      <c r="Y23" s="15"/>
      <c r="Z23" s="17">
        <v>43150</v>
      </c>
      <c r="AA23" s="16"/>
      <c r="AB23" s="16"/>
      <c r="AC23" s="16"/>
      <c r="AD23" s="16"/>
      <c r="AE23" s="17">
        <v>43150</v>
      </c>
      <c r="AF23" s="16"/>
      <c r="AG23" s="16"/>
      <c r="AH23" s="16"/>
      <c r="AI23" s="16"/>
      <c r="AJ23" s="16"/>
      <c r="AK23" s="16"/>
      <c r="AL23" s="16"/>
      <c r="AM23" s="16"/>
      <c r="AN23" s="15"/>
      <c r="AO23" s="16"/>
      <c r="AP23" s="15"/>
      <c r="AQ23" s="18"/>
      <c r="AR23" s="45">
        <f t="shared" si="0"/>
        <v>43150</v>
      </c>
      <c r="AV23" s="43" t="s">
        <v>91</v>
      </c>
      <c r="AW23" s="15"/>
      <c r="AX23" s="15"/>
      <c r="AY23" s="17">
        <v>40000</v>
      </c>
      <c r="AZ23" s="16"/>
      <c r="BA23" s="16"/>
      <c r="BB23" s="16"/>
      <c r="BC23" s="16"/>
      <c r="BD23" s="16"/>
      <c r="BE23" s="16"/>
      <c r="BF23" s="16"/>
      <c r="BG23" s="16"/>
      <c r="BH23" s="16"/>
      <c r="BI23" s="17">
        <v>40000</v>
      </c>
      <c r="BJ23" s="16"/>
      <c r="BK23" s="16"/>
      <c r="BL23" s="16"/>
      <c r="BM23" s="16"/>
      <c r="BN23" s="15"/>
      <c r="BO23" s="16"/>
      <c r="BP23" s="16"/>
      <c r="BQ23" s="16"/>
      <c r="BR23" s="16"/>
      <c r="BS23" s="16"/>
      <c r="BT23" s="16"/>
      <c r="BU23" s="16"/>
      <c r="BV23" s="16"/>
      <c r="BW23" s="16"/>
      <c r="BX23" s="15"/>
      <c r="BY23" s="18"/>
    </row>
    <row r="24" spans="2:77" s="3" customFormat="1" x14ac:dyDescent="0.25">
      <c r="B24" s="43" t="s">
        <v>27</v>
      </c>
      <c r="C24" s="15"/>
      <c r="D24" s="15"/>
      <c r="E24" s="17">
        <v>3192015.61</v>
      </c>
      <c r="F24" s="16"/>
      <c r="G24" s="16"/>
      <c r="H24" s="16"/>
      <c r="I24" s="16"/>
      <c r="J24" s="16"/>
      <c r="K24" s="17">
        <v>3192015.61</v>
      </c>
      <c r="L24" s="16"/>
      <c r="M24" s="16"/>
      <c r="N24" s="16"/>
      <c r="O24" s="16"/>
      <c r="P24" s="16"/>
      <c r="Q24" s="16"/>
      <c r="R24" s="15"/>
      <c r="S24" s="16"/>
      <c r="T24" s="15"/>
      <c r="U24" s="18"/>
      <c r="W24" s="43" t="s">
        <v>67</v>
      </c>
      <c r="X24" s="15"/>
      <c r="Y24" s="15"/>
      <c r="Z24" s="17">
        <v>69410.509999999995</v>
      </c>
      <c r="AA24" s="16"/>
      <c r="AB24" s="16"/>
      <c r="AC24" s="16"/>
      <c r="AD24" s="16"/>
      <c r="AE24" s="17">
        <v>69410.509999999995</v>
      </c>
      <c r="AF24" s="16"/>
      <c r="AG24" s="16"/>
      <c r="AH24" s="16"/>
      <c r="AI24" s="16"/>
      <c r="AJ24" s="16"/>
      <c r="AK24" s="16"/>
      <c r="AL24" s="16"/>
      <c r="AM24" s="16"/>
      <c r="AN24" s="15"/>
      <c r="AO24" s="16"/>
      <c r="AP24" s="15"/>
      <c r="AQ24" s="18"/>
      <c r="AR24" s="45">
        <f t="shared" si="0"/>
        <v>69410.509999999995</v>
      </c>
      <c r="AV24" s="43" t="s">
        <v>92</v>
      </c>
      <c r="AW24" s="15"/>
      <c r="AX24" s="15"/>
      <c r="AY24" s="17">
        <v>10000</v>
      </c>
      <c r="AZ24" s="16"/>
      <c r="BA24" s="16"/>
      <c r="BB24" s="16"/>
      <c r="BC24" s="16"/>
      <c r="BD24" s="16"/>
      <c r="BE24" s="16"/>
      <c r="BF24" s="16"/>
      <c r="BG24" s="16"/>
      <c r="BH24" s="16"/>
      <c r="BI24" s="17">
        <v>10000</v>
      </c>
      <c r="BJ24" s="16"/>
      <c r="BK24" s="16"/>
      <c r="BL24" s="16"/>
      <c r="BM24" s="16"/>
      <c r="BN24" s="15"/>
      <c r="BO24" s="16"/>
      <c r="BP24" s="16"/>
      <c r="BQ24" s="16"/>
      <c r="BR24" s="16"/>
      <c r="BS24" s="16"/>
      <c r="BT24" s="16"/>
      <c r="BU24" s="16"/>
      <c r="BV24" s="16"/>
      <c r="BW24" s="16"/>
      <c r="BX24" s="15"/>
      <c r="BY24" s="18"/>
    </row>
    <row r="25" spans="2:77" s="3" customFormat="1" x14ac:dyDescent="0.25">
      <c r="B25" s="43" t="s">
        <v>28</v>
      </c>
      <c r="C25" s="15"/>
      <c r="D25" s="15"/>
      <c r="E25" s="17">
        <v>8805905.0099999998</v>
      </c>
      <c r="F25" s="16"/>
      <c r="G25" s="16"/>
      <c r="H25" s="16"/>
      <c r="I25" s="17">
        <v>8805905.0099999998</v>
      </c>
      <c r="J25" s="16"/>
      <c r="K25" s="16"/>
      <c r="L25" s="16"/>
      <c r="M25" s="16"/>
      <c r="N25" s="16"/>
      <c r="O25" s="16"/>
      <c r="P25" s="16"/>
      <c r="Q25" s="16"/>
      <c r="R25" s="15"/>
      <c r="S25" s="16"/>
      <c r="T25" s="15"/>
      <c r="U25" s="18"/>
      <c r="W25" s="43" t="s">
        <v>68</v>
      </c>
      <c r="X25" s="15"/>
      <c r="Y25" s="15"/>
      <c r="Z25" s="17">
        <v>46898.13</v>
      </c>
      <c r="AA25" s="16"/>
      <c r="AB25" s="16"/>
      <c r="AC25" s="16"/>
      <c r="AD25" s="17">
        <v>10514.69</v>
      </c>
      <c r="AE25" s="16"/>
      <c r="AF25" s="16"/>
      <c r="AG25" s="16"/>
      <c r="AH25" s="16"/>
      <c r="AI25" s="17">
        <v>36383.440000000002</v>
      </c>
      <c r="AJ25" s="16"/>
      <c r="AK25" s="16"/>
      <c r="AL25" s="16"/>
      <c r="AM25" s="16"/>
      <c r="AN25" s="15"/>
      <c r="AO25" s="16"/>
      <c r="AP25" s="15"/>
      <c r="AQ25" s="18"/>
      <c r="AR25" s="45">
        <f t="shared" si="0"/>
        <v>46898.13</v>
      </c>
      <c r="AV25" s="43" t="s">
        <v>93</v>
      </c>
      <c r="AW25" s="15"/>
      <c r="AX25" s="15"/>
      <c r="AY25" s="17">
        <v>331000</v>
      </c>
      <c r="AZ25" s="16"/>
      <c r="BA25" s="16"/>
      <c r="BB25" s="16"/>
      <c r="BC25" s="16"/>
      <c r="BD25" s="16"/>
      <c r="BE25" s="16"/>
      <c r="BF25" s="16"/>
      <c r="BG25" s="16"/>
      <c r="BH25" s="16"/>
      <c r="BI25" s="17">
        <v>331000</v>
      </c>
      <c r="BJ25" s="16"/>
      <c r="BK25" s="16"/>
      <c r="BL25" s="16"/>
      <c r="BM25" s="16"/>
      <c r="BN25" s="15"/>
      <c r="BO25" s="16"/>
      <c r="BP25" s="16"/>
      <c r="BQ25" s="16"/>
      <c r="BR25" s="16"/>
      <c r="BS25" s="16"/>
      <c r="BT25" s="16"/>
      <c r="BU25" s="16"/>
      <c r="BV25" s="16"/>
      <c r="BW25" s="16"/>
      <c r="BX25" s="15"/>
      <c r="BY25" s="18"/>
    </row>
    <row r="26" spans="2:77" s="3" customFormat="1" x14ac:dyDescent="0.25">
      <c r="B26" s="43" t="s">
        <v>29</v>
      </c>
      <c r="C26" s="15"/>
      <c r="D26" s="15"/>
      <c r="E26" s="17">
        <v>96900</v>
      </c>
      <c r="F26" s="16"/>
      <c r="G26" s="16"/>
      <c r="H26" s="16"/>
      <c r="I26" s="16"/>
      <c r="J26" s="17">
        <v>96900</v>
      </c>
      <c r="K26" s="16"/>
      <c r="L26" s="16"/>
      <c r="M26" s="16"/>
      <c r="N26" s="16"/>
      <c r="O26" s="16"/>
      <c r="P26" s="16"/>
      <c r="Q26" s="16"/>
      <c r="R26" s="15"/>
      <c r="S26" s="16"/>
      <c r="T26" s="15"/>
      <c r="U26" s="18"/>
      <c r="W26" s="43" t="s">
        <v>69</v>
      </c>
      <c r="X26" s="15"/>
      <c r="Y26" s="15"/>
      <c r="Z26" s="17">
        <v>93938.92</v>
      </c>
      <c r="AA26" s="16"/>
      <c r="AB26" s="16"/>
      <c r="AC26" s="16"/>
      <c r="AD26" s="16"/>
      <c r="AE26" s="16"/>
      <c r="AF26" s="16"/>
      <c r="AG26" s="16"/>
      <c r="AH26" s="16"/>
      <c r="AI26" s="17">
        <v>93938.92</v>
      </c>
      <c r="AJ26" s="16"/>
      <c r="AK26" s="16"/>
      <c r="AL26" s="16"/>
      <c r="AM26" s="16"/>
      <c r="AN26" s="15"/>
      <c r="AO26" s="16"/>
      <c r="AP26" s="15"/>
      <c r="AQ26" s="18"/>
      <c r="AR26" s="45">
        <f t="shared" si="0"/>
        <v>93938.92</v>
      </c>
      <c r="AV26" s="14" t="s">
        <v>94</v>
      </c>
      <c r="AW26" s="15"/>
      <c r="AX26" s="15"/>
      <c r="AY26" s="15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7">
        <v>13065</v>
      </c>
      <c r="BO26" s="16"/>
      <c r="BP26" s="16"/>
      <c r="BQ26" s="16"/>
      <c r="BR26" s="16"/>
      <c r="BS26" s="17">
        <v>13065</v>
      </c>
      <c r="BT26" s="16"/>
      <c r="BU26" s="16"/>
      <c r="BV26" s="16"/>
      <c r="BW26" s="16"/>
      <c r="BX26" s="15"/>
      <c r="BY26" s="18"/>
    </row>
    <row r="27" spans="2:77" s="3" customFormat="1" ht="24.75" x14ac:dyDescent="0.25">
      <c r="B27" s="43" t="s">
        <v>30</v>
      </c>
      <c r="C27" s="15"/>
      <c r="D27" s="15"/>
      <c r="E27" s="17">
        <v>46560.93</v>
      </c>
      <c r="F27" s="16"/>
      <c r="G27" s="16"/>
      <c r="H27" s="16"/>
      <c r="I27" s="16"/>
      <c r="J27" s="16"/>
      <c r="K27" s="16"/>
      <c r="L27" s="16"/>
      <c r="M27" s="17">
        <v>46560.93</v>
      </c>
      <c r="N27" s="16"/>
      <c r="O27" s="16"/>
      <c r="P27" s="16"/>
      <c r="Q27" s="16"/>
      <c r="R27" s="15"/>
      <c r="S27" s="16"/>
      <c r="T27" s="15"/>
      <c r="U27" s="18"/>
      <c r="W27" s="43" t="s">
        <v>70</v>
      </c>
      <c r="X27" s="15"/>
      <c r="Y27" s="15"/>
      <c r="Z27" s="17">
        <v>86062.720000000001</v>
      </c>
      <c r="AA27" s="16"/>
      <c r="AB27" s="16"/>
      <c r="AC27" s="16"/>
      <c r="AD27" s="16"/>
      <c r="AE27" s="16"/>
      <c r="AF27" s="16"/>
      <c r="AG27" s="16"/>
      <c r="AH27" s="16"/>
      <c r="AI27" s="17">
        <v>86062.720000000001</v>
      </c>
      <c r="AJ27" s="16"/>
      <c r="AK27" s="16"/>
      <c r="AL27" s="16"/>
      <c r="AM27" s="16"/>
      <c r="AN27" s="15"/>
      <c r="AO27" s="16"/>
      <c r="AP27" s="15"/>
      <c r="AQ27" s="18"/>
      <c r="AR27" s="45">
        <f t="shared" si="0"/>
        <v>86062.720000000001</v>
      </c>
      <c r="AV27" s="14" t="s">
        <v>95</v>
      </c>
      <c r="AW27" s="15"/>
      <c r="AX27" s="15"/>
      <c r="AY27" s="17">
        <v>2967.91</v>
      </c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7">
        <v>2967.91</v>
      </c>
      <c r="BL27" s="16"/>
      <c r="BM27" s="16"/>
      <c r="BN27" s="15"/>
      <c r="BO27" s="16"/>
      <c r="BP27" s="16"/>
      <c r="BQ27" s="16"/>
      <c r="BR27" s="16"/>
      <c r="BS27" s="16"/>
      <c r="BT27" s="16"/>
      <c r="BU27" s="16"/>
      <c r="BV27" s="16"/>
      <c r="BW27" s="16"/>
      <c r="BX27" s="15"/>
      <c r="BY27" s="18"/>
    </row>
    <row r="28" spans="2:77" s="3" customFormat="1" ht="24.75" x14ac:dyDescent="0.25">
      <c r="B28" s="43" t="s">
        <v>31</v>
      </c>
      <c r="C28" s="15"/>
      <c r="D28" s="15"/>
      <c r="E28" s="17">
        <v>786542.4</v>
      </c>
      <c r="F28" s="16"/>
      <c r="G28" s="16"/>
      <c r="H28" s="16"/>
      <c r="I28" s="16"/>
      <c r="J28" s="16"/>
      <c r="K28" s="16"/>
      <c r="L28" s="16"/>
      <c r="M28" s="16"/>
      <c r="N28" s="16"/>
      <c r="O28" s="17">
        <v>786542.4</v>
      </c>
      <c r="P28" s="16"/>
      <c r="Q28" s="16"/>
      <c r="R28" s="15"/>
      <c r="S28" s="16"/>
      <c r="T28" s="15"/>
      <c r="U28" s="18"/>
      <c r="W28" s="43" t="s">
        <v>39</v>
      </c>
      <c r="X28" s="15"/>
      <c r="Y28" s="15"/>
      <c r="Z28" s="23">
        <v>338.98</v>
      </c>
      <c r="AA28" s="16"/>
      <c r="AB28" s="16"/>
      <c r="AC28" s="16"/>
      <c r="AD28" s="16"/>
      <c r="AE28" s="16"/>
      <c r="AF28" s="16"/>
      <c r="AG28" s="16"/>
      <c r="AH28" s="16"/>
      <c r="AI28" s="23">
        <v>338.98</v>
      </c>
      <c r="AJ28" s="16"/>
      <c r="AK28" s="16"/>
      <c r="AL28" s="16"/>
      <c r="AM28" s="16"/>
      <c r="AN28" s="15"/>
      <c r="AO28" s="16"/>
      <c r="AP28" s="15"/>
      <c r="AQ28" s="18"/>
      <c r="AR28" s="45">
        <f t="shared" si="0"/>
        <v>338.98</v>
      </c>
      <c r="AV28" s="14" t="s">
        <v>96</v>
      </c>
      <c r="AW28" s="15"/>
      <c r="AX28" s="15"/>
      <c r="AY28" s="17">
        <v>8557.9599999999991</v>
      </c>
      <c r="AZ28" s="16"/>
      <c r="BA28" s="16"/>
      <c r="BB28" s="16"/>
      <c r="BC28" s="16"/>
      <c r="BD28" s="16"/>
      <c r="BE28" s="16"/>
      <c r="BF28" s="16"/>
      <c r="BG28" s="17">
        <v>8557.9599999999991</v>
      </c>
      <c r="BH28" s="16"/>
      <c r="BI28" s="16"/>
      <c r="BJ28" s="16"/>
      <c r="BK28" s="16"/>
      <c r="BL28" s="16"/>
      <c r="BM28" s="16"/>
      <c r="BN28" s="15"/>
      <c r="BO28" s="16"/>
      <c r="BP28" s="16"/>
      <c r="BQ28" s="16"/>
      <c r="BR28" s="16"/>
      <c r="BS28" s="16"/>
      <c r="BT28" s="16"/>
      <c r="BU28" s="16"/>
      <c r="BV28" s="16"/>
      <c r="BW28" s="16"/>
      <c r="BX28" s="15"/>
      <c r="BY28" s="18"/>
    </row>
    <row r="29" spans="2:77" s="3" customFormat="1" x14ac:dyDescent="0.25">
      <c r="B29" s="43" t="s">
        <v>32</v>
      </c>
      <c r="C29" s="15"/>
      <c r="D29" s="15"/>
      <c r="E29" s="17">
        <v>11226153.34</v>
      </c>
      <c r="F29" s="16"/>
      <c r="G29" s="16"/>
      <c r="H29" s="16"/>
      <c r="I29" s="16"/>
      <c r="J29" s="16"/>
      <c r="K29" s="16"/>
      <c r="L29" s="17">
        <v>11226153.34</v>
      </c>
      <c r="M29" s="16"/>
      <c r="N29" s="16"/>
      <c r="O29" s="16"/>
      <c r="P29" s="16"/>
      <c r="Q29" s="16"/>
      <c r="R29" s="15"/>
      <c r="S29" s="16"/>
      <c r="T29" s="15"/>
      <c r="U29" s="18"/>
      <c r="W29" s="43" t="s">
        <v>71</v>
      </c>
      <c r="X29" s="15"/>
      <c r="Y29" s="15"/>
      <c r="Z29" s="17">
        <v>13310</v>
      </c>
      <c r="AA29" s="16"/>
      <c r="AB29" s="16"/>
      <c r="AC29" s="16"/>
      <c r="AD29" s="16"/>
      <c r="AE29" s="16"/>
      <c r="AF29" s="16"/>
      <c r="AG29" s="16"/>
      <c r="AH29" s="16"/>
      <c r="AI29" s="17">
        <v>13310</v>
      </c>
      <c r="AJ29" s="16"/>
      <c r="AK29" s="16"/>
      <c r="AL29" s="16"/>
      <c r="AM29" s="16"/>
      <c r="AN29" s="15"/>
      <c r="AO29" s="16"/>
      <c r="AP29" s="15"/>
      <c r="AQ29" s="18"/>
      <c r="AR29" s="45">
        <f t="shared" si="0"/>
        <v>13310</v>
      </c>
      <c r="AT29" s="48" t="s">
        <v>226</v>
      </c>
      <c r="AU29" s="48" t="s">
        <v>222</v>
      </c>
      <c r="AV29" s="14" t="s">
        <v>97</v>
      </c>
      <c r="AW29" s="15"/>
      <c r="AX29" s="15"/>
      <c r="AY29" s="17">
        <v>66657.279999999999</v>
      </c>
      <c r="AZ29" s="16"/>
      <c r="BA29" s="16"/>
      <c r="BB29" s="17">
        <v>12120.34</v>
      </c>
      <c r="BC29" s="16"/>
      <c r="BD29" s="16"/>
      <c r="BE29" s="16"/>
      <c r="BF29" s="16"/>
      <c r="BG29" s="17">
        <v>54536.94</v>
      </c>
      <c r="BH29" s="16"/>
      <c r="BI29" s="16"/>
      <c r="BJ29" s="16"/>
      <c r="BK29" s="16"/>
      <c r="BL29" s="16"/>
      <c r="BM29" s="16"/>
      <c r="BN29" s="15"/>
      <c r="BO29" s="16"/>
      <c r="BP29" s="16"/>
      <c r="BQ29" s="16"/>
      <c r="BR29" s="16"/>
      <c r="BS29" s="16"/>
      <c r="BT29" s="16"/>
      <c r="BU29" s="16"/>
      <c r="BV29" s="16"/>
      <c r="BW29" s="16"/>
      <c r="BX29" s="15"/>
      <c r="BY29" s="18"/>
    </row>
    <row r="30" spans="2:77" s="3" customFormat="1" x14ac:dyDescent="0.25">
      <c r="B30" s="43" t="s">
        <v>33</v>
      </c>
      <c r="C30" s="15"/>
      <c r="D30" s="15"/>
      <c r="E30" s="17">
        <v>13727.24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7">
        <v>13727.24</v>
      </c>
      <c r="Q30" s="16"/>
      <c r="R30" s="15"/>
      <c r="S30" s="16"/>
      <c r="T30" s="15"/>
      <c r="U30" s="18"/>
      <c r="W30" s="43" t="s">
        <v>41</v>
      </c>
      <c r="X30" s="15"/>
      <c r="Y30" s="15"/>
      <c r="Z30" s="17">
        <v>1093769.45</v>
      </c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7">
        <v>1093769.45</v>
      </c>
      <c r="AM30" s="16"/>
      <c r="AN30" s="15"/>
      <c r="AO30" s="16"/>
      <c r="AP30" s="15"/>
      <c r="AQ30" s="18"/>
      <c r="AR30" s="45">
        <f t="shared" si="0"/>
        <v>1093769.45</v>
      </c>
      <c r="AT30" s="49">
        <f>AR30/1.304</f>
        <v>838780.25306748459</v>
      </c>
      <c r="AU30" s="49">
        <f>AT30*0.304</f>
        <v>254989.1969325153</v>
      </c>
      <c r="AV30" s="14" t="s">
        <v>98</v>
      </c>
      <c r="AW30" s="15"/>
      <c r="AX30" s="15"/>
      <c r="AY30" s="17">
        <v>71687.289999999994</v>
      </c>
      <c r="AZ30" s="16"/>
      <c r="BA30" s="16"/>
      <c r="BB30" s="16"/>
      <c r="BC30" s="16"/>
      <c r="BD30" s="16"/>
      <c r="BE30" s="16"/>
      <c r="BF30" s="16"/>
      <c r="BG30" s="17">
        <v>71687.289999999994</v>
      </c>
      <c r="BH30" s="16"/>
      <c r="BI30" s="16"/>
      <c r="BJ30" s="16"/>
      <c r="BK30" s="16"/>
      <c r="BL30" s="16"/>
      <c r="BM30" s="16"/>
      <c r="BN30" s="15"/>
      <c r="BO30" s="16"/>
      <c r="BP30" s="16"/>
      <c r="BQ30" s="16"/>
      <c r="BR30" s="16"/>
      <c r="BS30" s="16"/>
      <c r="BT30" s="16"/>
      <c r="BU30" s="16"/>
      <c r="BV30" s="16"/>
      <c r="BW30" s="16"/>
      <c r="BX30" s="15"/>
      <c r="BY30" s="18"/>
    </row>
    <row r="31" spans="2:77" s="3" customFormat="1" x14ac:dyDescent="0.25">
      <c r="B31" s="43" t="s">
        <v>34</v>
      </c>
      <c r="C31" s="15"/>
      <c r="D31" s="15"/>
      <c r="E31" s="17">
        <v>22000</v>
      </c>
      <c r="F31" s="16"/>
      <c r="G31" s="16"/>
      <c r="H31" s="16"/>
      <c r="I31" s="16"/>
      <c r="J31" s="16"/>
      <c r="K31" s="17">
        <v>22000</v>
      </c>
      <c r="L31" s="16"/>
      <c r="M31" s="16"/>
      <c r="N31" s="16"/>
      <c r="O31" s="16"/>
      <c r="P31" s="16"/>
      <c r="Q31" s="16"/>
      <c r="R31" s="15"/>
      <c r="S31" s="16"/>
      <c r="T31" s="15"/>
      <c r="U31" s="18"/>
      <c r="W31" s="43" t="s">
        <v>42</v>
      </c>
      <c r="X31" s="15"/>
      <c r="Y31" s="15"/>
      <c r="Z31" s="17">
        <v>2177121.84</v>
      </c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7">
        <v>2177121.84</v>
      </c>
      <c r="AM31" s="16"/>
      <c r="AN31" s="15"/>
      <c r="AO31" s="16"/>
      <c r="AP31" s="15"/>
      <c r="AQ31" s="18"/>
      <c r="AR31" s="45">
        <f t="shared" si="0"/>
        <v>2177121.84</v>
      </c>
      <c r="AT31" s="49">
        <f>AR31/1.304</f>
        <v>1669571.963190184</v>
      </c>
      <c r="AU31" s="49">
        <f>AT31*0.304</f>
        <v>507549.87680981593</v>
      </c>
      <c r="AV31" s="14" t="s">
        <v>99</v>
      </c>
      <c r="AW31" s="15"/>
      <c r="AX31" s="15"/>
      <c r="AY31" s="17">
        <v>2116.8000000000002</v>
      </c>
      <c r="AZ31" s="16"/>
      <c r="BA31" s="16"/>
      <c r="BB31" s="16"/>
      <c r="BC31" s="16"/>
      <c r="BD31" s="16"/>
      <c r="BE31" s="16"/>
      <c r="BF31" s="16"/>
      <c r="BG31" s="16"/>
      <c r="BH31" s="17">
        <v>2116.8000000000002</v>
      </c>
      <c r="BI31" s="16"/>
      <c r="BJ31" s="16"/>
      <c r="BK31" s="16"/>
      <c r="BL31" s="16"/>
      <c r="BM31" s="16"/>
      <c r="BN31" s="15"/>
      <c r="BO31" s="16"/>
      <c r="BP31" s="16"/>
      <c r="BQ31" s="16"/>
      <c r="BR31" s="16"/>
      <c r="BS31" s="16"/>
      <c r="BT31" s="16"/>
      <c r="BU31" s="16"/>
      <c r="BV31" s="16"/>
      <c r="BW31" s="16"/>
      <c r="BX31" s="15"/>
      <c r="BY31" s="18"/>
    </row>
    <row r="32" spans="2:77" s="3" customFormat="1" x14ac:dyDescent="0.25">
      <c r="B32" s="43" t="s">
        <v>35</v>
      </c>
      <c r="C32" s="15"/>
      <c r="D32" s="15"/>
      <c r="E32" s="17">
        <v>230661.45</v>
      </c>
      <c r="F32" s="16"/>
      <c r="G32" s="16"/>
      <c r="H32" s="16"/>
      <c r="I32" s="16"/>
      <c r="J32" s="17">
        <v>230661.45</v>
      </c>
      <c r="K32" s="16"/>
      <c r="L32" s="16"/>
      <c r="M32" s="16"/>
      <c r="N32" s="16"/>
      <c r="O32" s="16"/>
      <c r="P32" s="16"/>
      <c r="Q32" s="16"/>
      <c r="R32" s="15"/>
      <c r="S32" s="16"/>
      <c r="T32" s="15"/>
      <c r="U32" s="18"/>
      <c r="W32" s="43" t="s">
        <v>43</v>
      </c>
      <c r="X32" s="15"/>
      <c r="Y32" s="15"/>
      <c r="Z32" s="17">
        <v>56232.41</v>
      </c>
      <c r="AA32" s="16"/>
      <c r="AB32" s="16"/>
      <c r="AC32" s="16"/>
      <c r="AD32" s="16"/>
      <c r="AE32" s="17">
        <v>56232.41</v>
      </c>
      <c r="AF32" s="16"/>
      <c r="AG32" s="16"/>
      <c r="AH32" s="16"/>
      <c r="AI32" s="16"/>
      <c r="AJ32" s="16"/>
      <c r="AK32" s="16"/>
      <c r="AL32" s="16"/>
      <c r="AM32" s="16"/>
      <c r="AN32" s="15"/>
      <c r="AO32" s="16"/>
      <c r="AP32" s="15"/>
      <c r="AQ32" s="18"/>
      <c r="AR32" s="45">
        <f t="shared" si="0"/>
        <v>56232.41</v>
      </c>
      <c r="AV32" s="14" t="s">
        <v>100</v>
      </c>
      <c r="AW32" s="15"/>
      <c r="AX32" s="15"/>
      <c r="AY32" s="17">
        <v>212649.04</v>
      </c>
      <c r="AZ32" s="16"/>
      <c r="BA32" s="16"/>
      <c r="BB32" s="16"/>
      <c r="BC32" s="16"/>
      <c r="BD32" s="17">
        <v>83048.44</v>
      </c>
      <c r="BE32" s="16"/>
      <c r="BF32" s="16"/>
      <c r="BG32" s="16"/>
      <c r="BH32" s="16"/>
      <c r="BI32" s="16"/>
      <c r="BJ32" s="16"/>
      <c r="BK32" s="17">
        <v>129600.6</v>
      </c>
      <c r="BL32" s="16"/>
      <c r="BM32" s="16"/>
      <c r="BN32" s="15"/>
      <c r="BO32" s="16"/>
      <c r="BP32" s="16"/>
      <c r="BQ32" s="16"/>
      <c r="BR32" s="16"/>
      <c r="BS32" s="16"/>
      <c r="BT32" s="16"/>
      <c r="BU32" s="16"/>
      <c r="BV32" s="16"/>
      <c r="BW32" s="16"/>
      <c r="BX32" s="15"/>
      <c r="BY32" s="18"/>
    </row>
    <row r="33" spans="2:77" s="3" customFormat="1" ht="24.75" x14ac:dyDescent="0.25">
      <c r="B33" s="43" t="s">
        <v>36</v>
      </c>
      <c r="C33" s="15"/>
      <c r="D33" s="15"/>
      <c r="E33" s="17">
        <v>212755.18</v>
      </c>
      <c r="F33" s="16"/>
      <c r="G33" s="16"/>
      <c r="H33" s="16"/>
      <c r="I33" s="16"/>
      <c r="J33" s="17">
        <v>212755.18</v>
      </c>
      <c r="K33" s="16"/>
      <c r="L33" s="16"/>
      <c r="M33" s="16"/>
      <c r="N33" s="16"/>
      <c r="O33" s="16"/>
      <c r="P33" s="16"/>
      <c r="Q33" s="16"/>
      <c r="R33" s="15"/>
      <c r="S33" s="16"/>
      <c r="T33" s="15"/>
      <c r="U33" s="18"/>
      <c r="W33" s="43" t="s">
        <v>44</v>
      </c>
      <c r="X33" s="15"/>
      <c r="Y33" s="15"/>
      <c r="Z33" s="17">
        <v>28725</v>
      </c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7">
        <v>28725</v>
      </c>
      <c r="AN33" s="15"/>
      <c r="AO33" s="16"/>
      <c r="AP33" s="15"/>
      <c r="AQ33" s="18"/>
      <c r="AR33" s="45">
        <f t="shared" si="0"/>
        <v>28725</v>
      </c>
      <c r="AV33" s="14" t="s">
        <v>101</v>
      </c>
      <c r="AW33" s="15"/>
      <c r="AX33" s="15"/>
      <c r="AY33" s="15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7">
        <v>9497894.1400000006</v>
      </c>
      <c r="BO33" s="16"/>
      <c r="BP33" s="16"/>
      <c r="BQ33" s="16"/>
      <c r="BR33" s="16"/>
      <c r="BS33" s="17">
        <v>5955</v>
      </c>
      <c r="BT33" s="16"/>
      <c r="BU33" s="17">
        <v>9491939.1400000006</v>
      </c>
      <c r="BV33" s="16"/>
      <c r="BW33" s="16"/>
      <c r="BX33" s="15"/>
      <c r="BY33" s="18"/>
    </row>
    <row r="34" spans="2:77" s="3" customFormat="1" ht="36.75" x14ac:dyDescent="0.25">
      <c r="B34" s="43" t="s">
        <v>37</v>
      </c>
      <c r="C34" s="15"/>
      <c r="D34" s="15"/>
      <c r="E34" s="17">
        <v>49591.74</v>
      </c>
      <c r="F34" s="16"/>
      <c r="G34" s="16"/>
      <c r="H34" s="16"/>
      <c r="I34" s="16"/>
      <c r="J34" s="17">
        <v>49591.74</v>
      </c>
      <c r="K34" s="16"/>
      <c r="L34" s="16"/>
      <c r="M34" s="16"/>
      <c r="N34" s="16"/>
      <c r="O34" s="16"/>
      <c r="P34" s="16"/>
      <c r="Q34" s="16"/>
      <c r="R34" s="15"/>
      <c r="S34" s="16"/>
      <c r="T34" s="15"/>
      <c r="U34" s="18"/>
      <c r="W34" s="43" t="s">
        <v>45</v>
      </c>
      <c r="X34" s="15"/>
      <c r="Y34" s="15"/>
      <c r="Z34" s="17">
        <v>42050</v>
      </c>
      <c r="AA34" s="16"/>
      <c r="AB34" s="16"/>
      <c r="AC34" s="17">
        <v>42050</v>
      </c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5"/>
      <c r="AO34" s="16"/>
      <c r="AP34" s="15"/>
      <c r="AQ34" s="18"/>
      <c r="AR34" s="45">
        <f t="shared" si="0"/>
        <v>42050</v>
      </c>
      <c r="AV34" s="14" t="s">
        <v>101</v>
      </c>
      <c r="AW34" s="15"/>
      <c r="AX34" s="15"/>
      <c r="AY34" s="17">
        <v>146477.15</v>
      </c>
      <c r="AZ34" s="16"/>
      <c r="BA34" s="16"/>
      <c r="BB34" s="16"/>
      <c r="BC34" s="16"/>
      <c r="BD34" s="16"/>
      <c r="BE34" s="16"/>
      <c r="BF34" s="16"/>
      <c r="BG34" s="17">
        <v>12138.43</v>
      </c>
      <c r="BH34" s="16"/>
      <c r="BI34" s="16"/>
      <c r="BJ34" s="16"/>
      <c r="BK34" s="17">
        <v>134338.72</v>
      </c>
      <c r="BL34" s="16"/>
      <c r="BM34" s="16"/>
      <c r="BN34" s="15"/>
      <c r="BO34" s="16"/>
      <c r="BP34" s="16"/>
      <c r="BQ34" s="16"/>
      <c r="BR34" s="16"/>
      <c r="BS34" s="16"/>
      <c r="BT34" s="16"/>
      <c r="BU34" s="16"/>
      <c r="BV34" s="16"/>
      <c r="BW34" s="16"/>
      <c r="BX34" s="15"/>
      <c r="BY34" s="18"/>
    </row>
    <row r="35" spans="2:77" s="3" customFormat="1" x14ac:dyDescent="0.25">
      <c r="B35" s="43" t="s">
        <v>38</v>
      </c>
      <c r="C35" s="15"/>
      <c r="D35" s="15"/>
      <c r="E35" s="17">
        <v>30000</v>
      </c>
      <c r="F35" s="16"/>
      <c r="G35" s="16"/>
      <c r="H35" s="16"/>
      <c r="I35" s="16"/>
      <c r="J35" s="17">
        <v>30000</v>
      </c>
      <c r="K35" s="16"/>
      <c r="L35" s="16"/>
      <c r="M35" s="16"/>
      <c r="N35" s="16"/>
      <c r="O35" s="16"/>
      <c r="P35" s="16"/>
      <c r="Q35" s="16"/>
      <c r="R35" s="15"/>
      <c r="S35" s="16"/>
      <c r="T35" s="15"/>
      <c r="U35" s="18"/>
      <c r="W35" s="43" t="s">
        <v>46</v>
      </c>
      <c r="X35" s="15"/>
      <c r="Y35" s="15"/>
      <c r="Z35" s="17">
        <v>245858.03</v>
      </c>
      <c r="AA35" s="16"/>
      <c r="AB35" s="16"/>
      <c r="AC35" s="16"/>
      <c r="AD35" s="16"/>
      <c r="AE35" s="17">
        <v>245858.03</v>
      </c>
      <c r="AF35" s="16"/>
      <c r="AG35" s="16"/>
      <c r="AH35" s="16"/>
      <c r="AI35" s="16"/>
      <c r="AJ35" s="16"/>
      <c r="AK35" s="16"/>
      <c r="AL35" s="16"/>
      <c r="AM35" s="16"/>
      <c r="AN35" s="15"/>
      <c r="AO35" s="16"/>
      <c r="AP35" s="15"/>
      <c r="AQ35" s="18"/>
      <c r="AR35" s="45">
        <f t="shared" si="0"/>
        <v>245858.03</v>
      </c>
      <c r="AV35" s="14" t="s">
        <v>102</v>
      </c>
      <c r="AW35" s="15"/>
      <c r="AX35" s="15"/>
      <c r="AY35" s="17">
        <v>500000</v>
      </c>
      <c r="AZ35" s="16"/>
      <c r="BA35" s="16"/>
      <c r="BB35" s="16"/>
      <c r="BC35" s="16"/>
      <c r="BD35" s="16"/>
      <c r="BE35" s="17">
        <v>500000</v>
      </c>
      <c r="BF35" s="16"/>
      <c r="BG35" s="16"/>
      <c r="BH35" s="16"/>
      <c r="BI35" s="16"/>
      <c r="BJ35" s="16"/>
      <c r="BK35" s="16"/>
      <c r="BL35" s="16"/>
      <c r="BM35" s="16"/>
      <c r="BN35" s="15"/>
      <c r="BO35" s="16"/>
      <c r="BP35" s="16"/>
      <c r="BQ35" s="16"/>
      <c r="BR35" s="16"/>
      <c r="BS35" s="16"/>
      <c r="BT35" s="16"/>
      <c r="BU35" s="16"/>
      <c r="BV35" s="16"/>
      <c r="BW35" s="16"/>
      <c r="BX35" s="15"/>
      <c r="BY35" s="18"/>
    </row>
    <row r="36" spans="2:77" s="3" customFormat="1" x14ac:dyDescent="0.25">
      <c r="B36" s="43" t="s">
        <v>39</v>
      </c>
      <c r="C36" s="15"/>
      <c r="D36" s="15"/>
      <c r="E36" s="17">
        <v>684316.73</v>
      </c>
      <c r="F36" s="16"/>
      <c r="G36" s="16"/>
      <c r="H36" s="16"/>
      <c r="I36" s="16"/>
      <c r="J36" s="17">
        <v>684316.73</v>
      </c>
      <c r="K36" s="16"/>
      <c r="L36" s="16"/>
      <c r="M36" s="16"/>
      <c r="N36" s="16"/>
      <c r="O36" s="16"/>
      <c r="P36" s="16"/>
      <c r="Q36" s="16"/>
      <c r="R36" s="15"/>
      <c r="S36" s="16"/>
      <c r="T36" s="15"/>
      <c r="U36" s="18"/>
      <c r="W36" s="43" t="s">
        <v>47</v>
      </c>
      <c r="X36" s="15"/>
      <c r="Y36" s="15"/>
      <c r="Z36" s="17">
        <v>42176.84</v>
      </c>
      <c r="AA36" s="16"/>
      <c r="AB36" s="16"/>
      <c r="AC36" s="16"/>
      <c r="AD36" s="16"/>
      <c r="AE36" s="16"/>
      <c r="AF36" s="16"/>
      <c r="AG36" s="17">
        <v>42176.84</v>
      </c>
      <c r="AH36" s="16"/>
      <c r="AI36" s="16"/>
      <c r="AJ36" s="16"/>
      <c r="AK36" s="16"/>
      <c r="AL36" s="16"/>
      <c r="AM36" s="16"/>
      <c r="AN36" s="15"/>
      <c r="AO36" s="16"/>
      <c r="AP36" s="15"/>
      <c r="AQ36" s="18"/>
      <c r="AR36" s="45">
        <f t="shared" si="0"/>
        <v>42176.84</v>
      </c>
      <c r="AV36" s="14" t="s">
        <v>103</v>
      </c>
      <c r="AW36" s="15"/>
      <c r="AX36" s="15"/>
      <c r="AY36" s="15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7">
        <v>124833.21</v>
      </c>
      <c r="BO36" s="16"/>
      <c r="BP36" s="16"/>
      <c r="BQ36" s="16"/>
      <c r="BR36" s="16"/>
      <c r="BS36" s="16"/>
      <c r="BT36" s="16"/>
      <c r="BU36" s="17">
        <v>124833.21</v>
      </c>
      <c r="BV36" s="16"/>
      <c r="BW36" s="16"/>
      <c r="BX36" s="15"/>
      <c r="BY36" s="18"/>
    </row>
    <row r="37" spans="2:77" s="3" customFormat="1" x14ac:dyDescent="0.25">
      <c r="B37" s="43" t="s">
        <v>40</v>
      </c>
      <c r="C37" s="15"/>
      <c r="D37" s="15"/>
      <c r="E37" s="17">
        <v>-138050.16</v>
      </c>
      <c r="F37" s="46" t="s">
        <v>221</v>
      </c>
      <c r="G37" s="46" t="s">
        <v>222</v>
      </c>
      <c r="H37" s="16"/>
      <c r="I37" s="16"/>
      <c r="J37" s="17">
        <v>-138050.16</v>
      </c>
      <c r="K37" s="16"/>
      <c r="L37" s="16"/>
      <c r="M37" s="16"/>
      <c r="N37" s="16"/>
      <c r="O37" s="16"/>
      <c r="P37" s="16"/>
      <c r="Q37" s="16"/>
      <c r="R37" s="15"/>
      <c r="S37" s="16"/>
      <c r="T37" s="15"/>
      <c r="U37" s="18"/>
      <c r="W37" s="43" t="s">
        <v>50</v>
      </c>
      <c r="X37" s="15"/>
      <c r="Y37" s="15"/>
      <c r="Z37" s="17">
        <v>40200</v>
      </c>
      <c r="AA37" s="16"/>
      <c r="AB37" s="16"/>
      <c r="AC37" s="16"/>
      <c r="AD37" s="16"/>
      <c r="AE37" s="16"/>
      <c r="AF37" s="16"/>
      <c r="AG37" s="16"/>
      <c r="AH37" s="16"/>
      <c r="AI37" s="17">
        <v>40200</v>
      </c>
      <c r="AJ37" s="16"/>
      <c r="AK37" s="16"/>
      <c r="AL37" s="16"/>
      <c r="AM37" s="16"/>
      <c r="AN37" s="15"/>
      <c r="AO37" s="16"/>
      <c r="AP37" s="15"/>
      <c r="AQ37" s="18"/>
      <c r="AR37" s="45">
        <f t="shared" si="0"/>
        <v>40200</v>
      </c>
      <c r="AV37" s="14" t="s">
        <v>104</v>
      </c>
      <c r="AW37" s="15"/>
      <c r="AX37" s="15"/>
      <c r="AY37" s="17">
        <v>-2808.62</v>
      </c>
      <c r="AZ37" s="16"/>
      <c r="BA37" s="16"/>
      <c r="BB37" s="16"/>
      <c r="BC37" s="16"/>
      <c r="BD37" s="16"/>
      <c r="BE37" s="17">
        <v>-2808.62</v>
      </c>
      <c r="BF37" s="16"/>
      <c r="BG37" s="16"/>
      <c r="BH37" s="16"/>
      <c r="BI37" s="16"/>
      <c r="BJ37" s="16"/>
      <c r="BK37" s="16"/>
      <c r="BL37" s="16"/>
      <c r="BM37" s="16"/>
      <c r="BN37" s="17">
        <v>319287.55</v>
      </c>
      <c r="BO37" s="16"/>
      <c r="BP37" s="17">
        <v>319287.55</v>
      </c>
      <c r="BQ37" s="16"/>
      <c r="BR37" s="16"/>
      <c r="BS37" s="16"/>
      <c r="BT37" s="16"/>
      <c r="BU37" s="16"/>
      <c r="BV37" s="16"/>
      <c r="BW37" s="16"/>
      <c r="BX37" s="15"/>
      <c r="BY37" s="18"/>
    </row>
    <row r="38" spans="2:77" s="3" customFormat="1" x14ac:dyDescent="0.25">
      <c r="B38" s="43" t="s">
        <v>41</v>
      </c>
      <c r="C38" s="15"/>
      <c r="D38" s="15"/>
      <c r="E38" s="17">
        <v>2321935.2000000002</v>
      </c>
      <c r="F38" s="47">
        <f>E38/1.3004</f>
        <v>1785554.5985850508</v>
      </c>
      <c r="G38" s="47">
        <f>F38*0.3004</f>
        <v>536380.60141494928</v>
      </c>
      <c r="H38" s="16"/>
      <c r="I38" s="16"/>
      <c r="J38" s="16"/>
      <c r="K38" s="16"/>
      <c r="L38" s="16"/>
      <c r="M38" s="16"/>
      <c r="N38" s="16"/>
      <c r="O38" s="16"/>
      <c r="P38" s="16"/>
      <c r="Q38" s="17">
        <v>2321935.2000000002</v>
      </c>
      <c r="R38" s="15"/>
      <c r="S38" s="16"/>
      <c r="T38" s="15"/>
      <c r="U38" s="18"/>
      <c r="W38" s="43" t="s">
        <v>51</v>
      </c>
      <c r="X38" s="15"/>
      <c r="Y38" s="15"/>
      <c r="Z38" s="17">
        <v>96289.83</v>
      </c>
      <c r="AA38" s="16"/>
      <c r="AB38" s="16"/>
      <c r="AC38" s="17">
        <v>96289.83</v>
      </c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5"/>
      <c r="AO38" s="16"/>
      <c r="AP38" s="15"/>
      <c r="AQ38" s="18"/>
      <c r="AR38" s="45">
        <f t="shared" si="0"/>
        <v>96289.83</v>
      </c>
      <c r="AV38" s="14" t="s">
        <v>105</v>
      </c>
      <c r="AW38" s="15"/>
      <c r="AX38" s="15"/>
      <c r="AY38" s="17">
        <v>54060</v>
      </c>
      <c r="AZ38" s="16"/>
      <c r="BA38" s="17">
        <v>24060</v>
      </c>
      <c r="BB38" s="16"/>
      <c r="BC38" s="16"/>
      <c r="BD38" s="16"/>
      <c r="BE38" s="16"/>
      <c r="BF38" s="16"/>
      <c r="BG38" s="16"/>
      <c r="BH38" s="16"/>
      <c r="BI38" s="16"/>
      <c r="BJ38" s="17">
        <v>30000</v>
      </c>
      <c r="BK38" s="16"/>
      <c r="BL38" s="16"/>
      <c r="BM38" s="16"/>
      <c r="BN38" s="15"/>
      <c r="BO38" s="16"/>
      <c r="BP38" s="16"/>
      <c r="BQ38" s="16"/>
      <c r="BR38" s="16"/>
      <c r="BS38" s="16"/>
      <c r="BT38" s="16"/>
      <c r="BU38" s="16"/>
      <c r="BV38" s="16"/>
      <c r="BW38" s="16"/>
      <c r="BX38" s="15"/>
      <c r="BY38" s="18"/>
    </row>
    <row r="39" spans="2:77" s="3" customFormat="1" x14ac:dyDescent="0.25">
      <c r="B39" s="43" t="s">
        <v>42</v>
      </c>
      <c r="C39" s="15"/>
      <c r="D39" s="15"/>
      <c r="E39" s="17">
        <v>4477227.51</v>
      </c>
      <c r="F39" s="47">
        <f>E39/1.3004</f>
        <v>3442961.7886804058</v>
      </c>
      <c r="G39" s="47">
        <f>F39*0.3004</f>
        <v>1034265.721319594</v>
      </c>
      <c r="H39" s="16"/>
      <c r="I39" s="16"/>
      <c r="J39" s="16"/>
      <c r="K39" s="16"/>
      <c r="L39" s="16"/>
      <c r="M39" s="16"/>
      <c r="N39" s="16"/>
      <c r="O39" s="16"/>
      <c r="P39" s="16"/>
      <c r="Q39" s="17">
        <v>4477227.51</v>
      </c>
      <c r="R39" s="15"/>
      <c r="S39" s="16"/>
      <c r="T39" s="15"/>
      <c r="U39" s="18"/>
      <c r="W39" s="43" t="s">
        <v>72</v>
      </c>
      <c r="X39" s="15"/>
      <c r="Y39" s="15"/>
      <c r="Z39" s="17">
        <v>62859.4</v>
      </c>
      <c r="AA39" s="16"/>
      <c r="AB39" s="16"/>
      <c r="AC39" s="17">
        <v>62859.4</v>
      </c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5"/>
      <c r="AO39" s="16"/>
      <c r="AP39" s="15"/>
      <c r="AQ39" s="18"/>
      <c r="AR39" s="45">
        <f t="shared" si="0"/>
        <v>62859.4</v>
      </c>
      <c r="AV39" s="14" t="s">
        <v>106</v>
      </c>
      <c r="AW39" s="15"/>
      <c r="AX39" s="15"/>
      <c r="AY39" s="15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7">
        <v>1874675.92</v>
      </c>
      <c r="BO39" s="16"/>
      <c r="BP39" s="16"/>
      <c r="BQ39" s="16"/>
      <c r="BR39" s="16"/>
      <c r="BS39" s="16"/>
      <c r="BT39" s="16"/>
      <c r="BU39" s="17">
        <v>1874675.92</v>
      </c>
      <c r="BV39" s="16"/>
      <c r="BW39" s="16"/>
      <c r="BX39" s="15"/>
      <c r="BY39" s="18"/>
    </row>
    <row r="40" spans="2:77" s="3" customFormat="1" x14ac:dyDescent="0.25">
      <c r="B40" s="43" t="s">
        <v>43</v>
      </c>
      <c r="C40" s="15"/>
      <c r="D40" s="15"/>
      <c r="E40" s="17">
        <v>60746.54</v>
      </c>
      <c r="F40" s="16"/>
      <c r="G40" s="16"/>
      <c r="H40" s="16"/>
      <c r="I40" s="16"/>
      <c r="J40" s="17">
        <v>60746.54</v>
      </c>
      <c r="K40" s="16"/>
      <c r="L40" s="16"/>
      <c r="M40" s="16"/>
      <c r="N40" s="16"/>
      <c r="O40" s="16"/>
      <c r="P40" s="16"/>
      <c r="Q40" s="16"/>
      <c r="R40" s="15"/>
      <c r="S40" s="16"/>
      <c r="T40" s="15"/>
      <c r="U40" s="18"/>
      <c r="W40" s="43" t="s">
        <v>73</v>
      </c>
      <c r="X40" s="15"/>
      <c r="Y40" s="15"/>
      <c r="Z40" s="17">
        <v>37100</v>
      </c>
      <c r="AA40" s="16"/>
      <c r="AB40" s="16"/>
      <c r="AC40" s="16"/>
      <c r="AD40" s="16"/>
      <c r="AE40" s="17">
        <v>37100</v>
      </c>
      <c r="AF40" s="16"/>
      <c r="AG40" s="16"/>
      <c r="AH40" s="16"/>
      <c r="AI40" s="16"/>
      <c r="AJ40" s="16"/>
      <c r="AK40" s="16"/>
      <c r="AL40" s="16"/>
      <c r="AM40" s="16"/>
      <c r="AN40" s="15"/>
      <c r="AO40" s="16"/>
      <c r="AP40" s="15"/>
      <c r="AQ40" s="18"/>
      <c r="AR40" s="45">
        <f t="shared" si="0"/>
        <v>37100</v>
      </c>
      <c r="AV40" s="14" t="s">
        <v>107</v>
      </c>
      <c r="AW40" s="15"/>
      <c r="AX40" s="15"/>
      <c r="AY40" s="15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7">
        <v>71837.259999999995</v>
      </c>
      <c r="BO40" s="16"/>
      <c r="BP40" s="16"/>
      <c r="BQ40" s="16"/>
      <c r="BR40" s="16"/>
      <c r="BS40" s="16"/>
      <c r="BT40" s="16"/>
      <c r="BU40" s="17">
        <v>71837.259999999995</v>
      </c>
      <c r="BV40" s="16"/>
      <c r="BW40" s="16"/>
      <c r="BX40" s="15"/>
      <c r="BY40" s="18"/>
    </row>
    <row r="41" spans="2:77" s="3" customFormat="1" ht="24.75" x14ac:dyDescent="0.25">
      <c r="B41" s="43" t="s">
        <v>44</v>
      </c>
      <c r="C41" s="15"/>
      <c r="D41" s="15"/>
      <c r="E41" s="17">
        <v>108000</v>
      </c>
      <c r="F41" s="16"/>
      <c r="G41" s="16"/>
      <c r="H41" s="16"/>
      <c r="I41" s="16"/>
      <c r="J41" s="17">
        <v>108000</v>
      </c>
      <c r="K41" s="16"/>
      <c r="L41" s="16"/>
      <c r="M41" s="16"/>
      <c r="N41" s="16"/>
      <c r="O41" s="16"/>
      <c r="P41" s="16"/>
      <c r="Q41" s="16"/>
      <c r="R41" s="15"/>
      <c r="S41" s="16"/>
      <c r="T41" s="15"/>
      <c r="U41" s="18"/>
      <c r="W41" s="43" t="s">
        <v>55</v>
      </c>
      <c r="X41" s="15"/>
      <c r="Y41" s="15"/>
      <c r="Z41" s="17">
        <v>22938</v>
      </c>
      <c r="AA41" s="16"/>
      <c r="AB41" s="16"/>
      <c r="AC41" s="16"/>
      <c r="AD41" s="16"/>
      <c r="AE41" s="17">
        <v>22938</v>
      </c>
      <c r="AF41" s="16"/>
      <c r="AG41" s="16"/>
      <c r="AH41" s="16"/>
      <c r="AI41" s="16"/>
      <c r="AJ41" s="16"/>
      <c r="AK41" s="16"/>
      <c r="AL41" s="16"/>
      <c r="AM41" s="16"/>
      <c r="AN41" s="15"/>
      <c r="AO41" s="16"/>
      <c r="AP41" s="15"/>
      <c r="AQ41" s="18"/>
      <c r="AR41" s="45">
        <f t="shared" si="0"/>
        <v>22938</v>
      </c>
      <c r="AV41" s="14" t="s">
        <v>107</v>
      </c>
      <c r="AW41" s="15"/>
      <c r="AX41" s="15"/>
      <c r="AY41" s="15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23">
        <v>25.4</v>
      </c>
      <c r="BO41" s="16"/>
      <c r="BP41" s="16"/>
      <c r="BQ41" s="16"/>
      <c r="BR41" s="16"/>
      <c r="BS41" s="16"/>
      <c r="BT41" s="23">
        <v>25.4</v>
      </c>
      <c r="BU41" s="16"/>
      <c r="BV41" s="16"/>
      <c r="BW41" s="16"/>
      <c r="BX41" s="15"/>
      <c r="BY41" s="18"/>
    </row>
    <row r="42" spans="2:77" s="3" customFormat="1" ht="36.75" x14ac:dyDescent="0.25">
      <c r="B42" s="43" t="s">
        <v>45</v>
      </c>
      <c r="C42" s="15"/>
      <c r="D42" s="15"/>
      <c r="E42" s="17">
        <v>55100</v>
      </c>
      <c r="F42" s="16"/>
      <c r="G42" s="16"/>
      <c r="H42" s="17">
        <v>55100</v>
      </c>
      <c r="I42" s="16"/>
      <c r="J42" s="16"/>
      <c r="K42" s="16"/>
      <c r="L42" s="16"/>
      <c r="M42" s="16"/>
      <c r="N42" s="16"/>
      <c r="O42" s="16"/>
      <c r="P42" s="16"/>
      <c r="Q42" s="16"/>
      <c r="R42" s="15"/>
      <c r="S42" s="16"/>
      <c r="T42" s="15"/>
      <c r="U42" s="18"/>
      <c r="W42" s="43" t="s">
        <v>74</v>
      </c>
      <c r="X42" s="15"/>
      <c r="Y42" s="15"/>
      <c r="Z42" s="17">
        <v>43300</v>
      </c>
      <c r="AA42" s="16"/>
      <c r="AB42" s="16"/>
      <c r="AC42" s="16"/>
      <c r="AD42" s="16"/>
      <c r="AE42" s="16"/>
      <c r="AF42" s="16"/>
      <c r="AG42" s="16"/>
      <c r="AH42" s="16"/>
      <c r="AI42" s="17">
        <v>43300</v>
      </c>
      <c r="AJ42" s="16"/>
      <c r="AK42" s="16"/>
      <c r="AL42" s="16"/>
      <c r="AM42" s="16"/>
      <c r="AN42" s="15"/>
      <c r="AO42" s="16"/>
      <c r="AP42" s="15"/>
      <c r="AQ42" s="18"/>
      <c r="AR42" s="45">
        <f t="shared" si="0"/>
        <v>43300</v>
      </c>
      <c r="AV42" s="14" t="s">
        <v>108</v>
      </c>
      <c r="AW42" s="15"/>
      <c r="AX42" s="15"/>
      <c r="AY42" s="15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7">
        <v>3000</v>
      </c>
      <c r="BO42" s="16"/>
      <c r="BP42" s="16"/>
      <c r="BQ42" s="16"/>
      <c r="BR42" s="16"/>
      <c r="BS42" s="16"/>
      <c r="BT42" s="16"/>
      <c r="BU42" s="17">
        <v>3000</v>
      </c>
      <c r="BV42" s="16"/>
      <c r="BW42" s="16"/>
      <c r="BX42" s="15"/>
      <c r="BY42" s="18"/>
    </row>
    <row r="43" spans="2:77" s="3" customFormat="1" x14ac:dyDescent="0.25">
      <c r="B43" s="43" t="s">
        <v>46</v>
      </c>
      <c r="C43" s="15"/>
      <c r="D43" s="15"/>
      <c r="E43" s="17">
        <v>274141.96999999997</v>
      </c>
      <c r="F43" s="16"/>
      <c r="G43" s="16"/>
      <c r="H43" s="16"/>
      <c r="I43" s="16"/>
      <c r="J43" s="17">
        <v>274141.96999999997</v>
      </c>
      <c r="K43" s="16"/>
      <c r="L43" s="16"/>
      <c r="M43" s="16"/>
      <c r="N43" s="16"/>
      <c r="O43" s="16"/>
      <c r="P43" s="16"/>
      <c r="Q43" s="16"/>
      <c r="R43" s="15"/>
      <c r="S43" s="16"/>
      <c r="T43" s="15"/>
      <c r="U43" s="18"/>
      <c r="W43" s="43" t="s">
        <v>75</v>
      </c>
      <c r="X43" s="15"/>
      <c r="Y43" s="15"/>
      <c r="Z43" s="17">
        <v>78292.63</v>
      </c>
      <c r="AA43" s="16"/>
      <c r="AB43" s="16"/>
      <c r="AC43" s="16"/>
      <c r="AD43" s="16"/>
      <c r="AE43" s="17">
        <v>78292.63</v>
      </c>
      <c r="AF43" s="16"/>
      <c r="AG43" s="16"/>
      <c r="AH43" s="16"/>
      <c r="AI43" s="16"/>
      <c r="AJ43" s="16"/>
      <c r="AK43" s="16"/>
      <c r="AL43" s="16"/>
      <c r="AM43" s="16"/>
      <c r="AN43" s="15"/>
      <c r="AO43" s="16"/>
      <c r="AP43" s="15"/>
      <c r="AQ43" s="18"/>
      <c r="AR43" s="45">
        <f t="shared" si="0"/>
        <v>78292.63</v>
      </c>
      <c r="AV43" s="14" t="s">
        <v>109</v>
      </c>
      <c r="AW43" s="15"/>
      <c r="AX43" s="15"/>
      <c r="AY43" s="15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7">
        <v>904754.84</v>
      </c>
      <c r="BO43" s="17">
        <v>904754.84</v>
      </c>
      <c r="BP43" s="16"/>
      <c r="BQ43" s="16"/>
      <c r="BR43" s="16"/>
      <c r="BS43" s="16"/>
      <c r="BT43" s="16"/>
      <c r="BU43" s="16"/>
      <c r="BV43" s="16"/>
      <c r="BW43" s="16"/>
      <c r="BX43" s="15"/>
      <c r="BY43" s="18"/>
    </row>
    <row r="44" spans="2:77" s="3" customFormat="1" ht="25.5" thickBot="1" x14ac:dyDescent="0.3">
      <c r="B44" s="43" t="s">
        <v>47</v>
      </c>
      <c r="C44" s="15"/>
      <c r="D44" s="15"/>
      <c r="E44" s="17">
        <v>89873.72</v>
      </c>
      <c r="F44" s="16"/>
      <c r="G44" s="16"/>
      <c r="H44" s="16"/>
      <c r="I44" s="16"/>
      <c r="J44" s="16"/>
      <c r="K44" s="16"/>
      <c r="L44" s="17">
        <v>89873.72</v>
      </c>
      <c r="M44" s="16"/>
      <c r="N44" s="16"/>
      <c r="O44" s="16"/>
      <c r="P44" s="16"/>
      <c r="Q44" s="16"/>
      <c r="R44" s="15"/>
      <c r="S44" s="16"/>
      <c r="T44" s="15"/>
      <c r="U44" s="18"/>
      <c r="W44" s="43" t="s">
        <v>58</v>
      </c>
      <c r="X44" s="15"/>
      <c r="Y44" s="15"/>
      <c r="Z44" s="23">
        <v>315</v>
      </c>
      <c r="AA44" s="16"/>
      <c r="AB44" s="16"/>
      <c r="AC44" s="16"/>
      <c r="AD44" s="16"/>
      <c r="AE44" s="23">
        <v>315</v>
      </c>
      <c r="AF44" s="16"/>
      <c r="AG44" s="16"/>
      <c r="AH44" s="16"/>
      <c r="AI44" s="16"/>
      <c r="AJ44" s="16"/>
      <c r="AK44" s="16"/>
      <c r="AL44" s="16"/>
      <c r="AM44" s="16"/>
      <c r="AN44" s="15"/>
      <c r="AO44" s="16"/>
      <c r="AP44" s="15"/>
      <c r="AQ44" s="18"/>
      <c r="AR44" s="45">
        <f t="shared" si="0"/>
        <v>315</v>
      </c>
      <c r="AV44" s="14" t="s">
        <v>110</v>
      </c>
      <c r="AW44" s="15"/>
      <c r="AX44" s="15"/>
      <c r="AY44" s="15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7">
        <v>12564</v>
      </c>
      <c r="BO44" s="16"/>
      <c r="BP44" s="16"/>
      <c r="BQ44" s="16"/>
      <c r="BR44" s="16"/>
      <c r="BS44" s="16"/>
      <c r="BT44" s="16"/>
      <c r="BU44" s="17">
        <v>12564</v>
      </c>
      <c r="BV44" s="16"/>
      <c r="BW44" s="16"/>
      <c r="BX44" s="15"/>
      <c r="BY44" s="18"/>
    </row>
    <row r="45" spans="2:77" s="3" customFormat="1" ht="15.75" thickBot="1" x14ac:dyDescent="0.3">
      <c r="B45" s="43" t="s">
        <v>48</v>
      </c>
      <c r="C45" s="15"/>
      <c r="D45" s="15"/>
      <c r="E45" s="17">
        <v>4240515.8099999996</v>
      </c>
      <c r="F45" s="16"/>
      <c r="G45" s="16"/>
      <c r="H45" s="16"/>
      <c r="I45" s="17">
        <v>4240515.8099999996</v>
      </c>
      <c r="J45" s="16"/>
      <c r="K45" s="16"/>
      <c r="L45" s="16"/>
      <c r="M45" s="16"/>
      <c r="N45" s="16"/>
      <c r="O45" s="16"/>
      <c r="P45" s="16"/>
      <c r="Q45" s="16"/>
      <c r="R45" s="15"/>
      <c r="S45" s="16"/>
      <c r="T45" s="15"/>
      <c r="U45" s="18"/>
      <c r="W45" s="19" t="s">
        <v>60</v>
      </c>
      <c r="X45" s="20"/>
      <c r="Y45" s="20"/>
      <c r="Z45" s="21">
        <v>28458771.800000001</v>
      </c>
      <c r="AA45" s="21">
        <v>29364.41</v>
      </c>
      <c r="AB45" s="21">
        <v>18786.47</v>
      </c>
      <c r="AC45" s="21">
        <v>222739.23</v>
      </c>
      <c r="AD45" s="21">
        <v>10514.69</v>
      </c>
      <c r="AE45" s="21">
        <v>2256405.7599999998</v>
      </c>
      <c r="AF45" s="24">
        <v>616.03</v>
      </c>
      <c r="AG45" s="21">
        <v>4539047.9800000004</v>
      </c>
      <c r="AH45" s="21">
        <v>17446786.879999999</v>
      </c>
      <c r="AI45" s="21">
        <v>313534.06</v>
      </c>
      <c r="AJ45" s="21">
        <v>171360</v>
      </c>
      <c r="AK45" s="21">
        <v>150000</v>
      </c>
      <c r="AL45" s="21">
        <v>3270891.29</v>
      </c>
      <c r="AM45" s="21">
        <v>28725</v>
      </c>
      <c r="AN45" s="21">
        <v>28458771.800000001</v>
      </c>
      <c r="AO45" s="21">
        <v>28458771.800000001</v>
      </c>
      <c r="AP45" s="20"/>
      <c r="AQ45" s="22"/>
      <c r="AR45" s="45">
        <f t="shared" si="0"/>
        <v>28458771.800000001</v>
      </c>
      <c r="AV45" s="14" t="s">
        <v>111</v>
      </c>
      <c r="AW45" s="15"/>
      <c r="AX45" s="15"/>
      <c r="AY45" s="23">
        <v>7.0000000000000007E-2</v>
      </c>
      <c r="AZ45" s="16"/>
      <c r="BA45" s="16"/>
      <c r="BB45" s="16"/>
      <c r="BC45" s="16"/>
      <c r="BD45" s="16"/>
      <c r="BE45" s="23">
        <v>7.0000000000000007E-2</v>
      </c>
      <c r="BF45" s="16"/>
      <c r="BG45" s="16"/>
      <c r="BH45" s="16"/>
      <c r="BI45" s="16"/>
      <c r="BJ45" s="16"/>
      <c r="BK45" s="16"/>
      <c r="BL45" s="16"/>
      <c r="BM45" s="16"/>
      <c r="BN45" s="15"/>
      <c r="BO45" s="16"/>
      <c r="BP45" s="16"/>
      <c r="BQ45" s="16"/>
      <c r="BR45" s="16"/>
      <c r="BS45" s="16"/>
      <c r="BT45" s="16"/>
      <c r="BU45" s="16"/>
      <c r="BV45" s="16"/>
      <c r="BW45" s="16"/>
      <c r="BX45" s="15"/>
      <c r="BY45" s="18"/>
    </row>
    <row r="46" spans="2:77" s="3" customFormat="1" x14ac:dyDescent="0.25">
      <c r="B46" s="50" t="s">
        <v>49</v>
      </c>
      <c r="C46" s="15"/>
      <c r="D46" s="15"/>
      <c r="E46" s="17">
        <v>2400000</v>
      </c>
      <c r="F46" s="16"/>
      <c r="G46" s="16"/>
      <c r="H46" s="16"/>
      <c r="I46" s="16"/>
      <c r="J46" s="17">
        <v>2400000</v>
      </c>
      <c r="K46" s="16"/>
      <c r="L46" s="16"/>
      <c r="M46" s="16"/>
      <c r="N46" s="16"/>
      <c r="O46" s="16"/>
      <c r="P46" s="16"/>
      <c r="Q46" s="16"/>
      <c r="R46" s="15"/>
      <c r="S46" s="16"/>
      <c r="T46" s="15"/>
      <c r="U46" s="18"/>
      <c r="AV46" s="14" t="s">
        <v>112</v>
      </c>
      <c r="AW46" s="15"/>
      <c r="AX46" s="15"/>
      <c r="AY46" s="17">
        <v>138163.5</v>
      </c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7">
        <v>138163.5</v>
      </c>
      <c r="BL46" s="16"/>
      <c r="BM46" s="16"/>
      <c r="BN46" s="15"/>
      <c r="BO46" s="16"/>
      <c r="BP46" s="16"/>
      <c r="BQ46" s="16"/>
      <c r="BR46" s="16"/>
      <c r="BS46" s="16"/>
      <c r="BT46" s="16"/>
      <c r="BU46" s="16"/>
      <c r="BV46" s="16"/>
      <c r="BW46" s="16"/>
      <c r="BX46" s="15"/>
      <c r="BY46" s="18"/>
    </row>
    <row r="47" spans="2:77" s="3" customFormat="1" x14ac:dyDescent="0.25">
      <c r="B47" s="43" t="s">
        <v>50</v>
      </c>
      <c r="C47" s="15"/>
      <c r="D47" s="15"/>
      <c r="E47" s="17">
        <v>275200</v>
      </c>
      <c r="F47" s="16"/>
      <c r="G47" s="16"/>
      <c r="H47" s="16"/>
      <c r="I47" s="16"/>
      <c r="J47" s="16"/>
      <c r="K47" s="16"/>
      <c r="L47" s="16"/>
      <c r="M47" s="16"/>
      <c r="N47" s="17">
        <v>275200</v>
      </c>
      <c r="O47" s="16"/>
      <c r="P47" s="16"/>
      <c r="Q47" s="16"/>
      <c r="R47" s="15"/>
      <c r="S47" s="16"/>
      <c r="T47" s="15"/>
      <c r="U47" s="18"/>
      <c r="AV47" s="14" t="s">
        <v>113</v>
      </c>
      <c r="AW47" s="15"/>
      <c r="AX47" s="15"/>
      <c r="AY47" s="17">
        <v>26293209.370000001</v>
      </c>
      <c r="AZ47" s="16"/>
      <c r="BA47" s="16"/>
      <c r="BB47" s="16"/>
      <c r="BC47" s="16"/>
      <c r="BD47" s="16"/>
      <c r="BE47" s="16"/>
      <c r="BF47" s="17">
        <v>26293209.370000001</v>
      </c>
      <c r="BG47" s="16"/>
      <c r="BH47" s="16"/>
      <c r="BI47" s="16"/>
      <c r="BJ47" s="16"/>
      <c r="BK47" s="16"/>
      <c r="BL47" s="16"/>
      <c r="BM47" s="16"/>
      <c r="BN47" s="15"/>
      <c r="BO47" s="16"/>
      <c r="BP47" s="16"/>
      <c r="BQ47" s="16"/>
      <c r="BR47" s="16"/>
      <c r="BS47" s="16"/>
      <c r="BT47" s="16"/>
      <c r="BU47" s="16"/>
      <c r="BV47" s="16"/>
      <c r="BW47" s="16"/>
      <c r="BX47" s="15"/>
      <c r="BY47" s="18"/>
    </row>
    <row r="48" spans="2:77" s="3" customFormat="1" x14ac:dyDescent="0.25">
      <c r="B48" s="43" t="s">
        <v>51</v>
      </c>
      <c r="C48" s="15"/>
      <c r="D48" s="15"/>
      <c r="E48" s="17">
        <v>9541968.9000000004</v>
      </c>
      <c r="F48" s="16"/>
      <c r="G48" s="16"/>
      <c r="H48" s="17">
        <v>9541968.9000000004</v>
      </c>
      <c r="I48" s="16"/>
      <c r="J48" s="16"/>
      <c r="K48" s="16"/>
      <c r="L48" s="16"/>
      <c r="M48" s="16"/>
      <c r="N48" s="16"/>
      <c r="O48" s="16"/>
      <c r="P48" s="16"/>
      <c r="Q48" s="16"/>
      <c r="R48" s="15"/>
      <c r="S48" s="16"/>
      <c r="T48" s="15"/>
      <c r="U48" s="18"/>
      <c r="AV48" s="14" t="s">
        <v>114</v>
      </c>
      <c r="AW48" s="15"/>
      <c r="AX48" s="15"/>
      <c r="AY48" s="17">
        <v>76228.19</v>
      </c>
      <c r="AZ48" s="16"/>
      <c r="BA48" s="17">
        <v>76228.19</v>
      </c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5"/>
      <c r="BO48" s="16"/>
      <c r="BP48" s="16"/>
      <c r="BQ48" s="16"/>
      <c r="BR48" s="16"/>
      <c r="BS48" s="16"/>
      <c r="BT48" s="16"/>
      <c r="BU48" s="16"/>
      <c r="BV48" s="16"/>
      <c r="BW48" s="16"/>
      <c r="BX48" s="15"/>
      <c r="BY48" s="18"/>
    </row>
    <row r="49" spans="1:77" s="3" customFormat="1" x14ac:dyDescent="0.25">
      <c r="B49" s="43" t="s">
        <v>52</v>
      </c>
      <c r="C49" s="15"/>
      <c r="D49" s="15"/>
      <c r="E49" s="17">
        <v>346995.4</v>
      </c>
      <c r="F49" s="16"/>
      <c r="G49" s="16"/>
      <c r="H49" s="16"/>
      <c r="I49" s="16"/>
      <c r="J49" s="17">
        <v>346995.4</v>
      </c>
      <c r="K49" s="16"/>
      <c r="L49" s="16"/>
      <c r="M49" s="16"/>
      <c r="N49" s="16"/>
      <c r="O49" s="16"/>
      <c r="P49" s="16"/>
      <c r="Q49" s="16"/>
      <c r="R49" s="15"/>
      <c r="S49" s="16"/>
      <c r="T49" s="15"/>
      <c r="U49" s="18"/>
      <c r="AV49" s="14" t="s">
        <v>115</v>
      </c>
      <c r="AW49" s="15"/>
      <c r="AX49" s="15"/>
      <c r="AY49" s="17">
        <v>12640</v>
      </c>
      <c r="AZ49" s="16"/>
      <c r="BA49" s="16"/>
      <c r="BB49" s="16"/>
      <c r="BC49" s="16"/>
      <c r="BD49" s="16"/>
      <c r="BE49" s="17">
        <v>12640</v>
      </c>
      <c r="BF49" s="16"/>
      <c r="BG49" s="16"/>
      <c r="BH49" s="16"/>
      <c r="BI49" s="16"/>
      <c r="BJ49" s="16"/>
      <c r="BK49" s="16"/>
      <c r="BL49" s="16"/>
      <c r="BM49" s="16"/>
      <c r="BN49" s="15"/>
      <c r="BO49" s="16"/>
      <c r="BP49" s="16"/>
      <c r="BQ49" s="16"/>
      <c r="BR49" s="16"/>
      <c r="BS49" s="16"/>
      <c r="BT49" s="16"/>
      <c r="BU49" s="16"/>
      <c r="BV49" s="16"/>
      <c r="BW49" s="16"/>
      <c r="BX49" s="15"/>
      <c r="BY49" s="18"/>
    </row>
    <row r="50" spans="1:77" s="3" customFormat="1" x14ac:dyDescent="0.25">
      <c r="B50" s="43" t="s">
        <v>53</v>
      </c>
      <c r="C50" s="15"/>
      <c r="D50" s="15"/>
      <c r="E50" s="17">
        <v>175323.18</v>
      </c>
      <c r="F50" s="16"/>
      <c r="G50" s="16"/>
      <c r="H50" s="16"/>
      <c r="I50" s="16"/>
      <c r="J50" s="17">
        <v>175323.18</v>
      </c>
      <c r="K50" s="16"/>
      <c r="L50" s="16"/>
      <c r="M50" s="16"/>
      <c r="N50" s="16"/>
      <c r="O50" s="16"/>
      <c r="P50" s="16"/>
      <c r="Q50" s="16"/>
      <c r="R50" s="15"/>
      <c r="S50" s="16"/>
      <c r="T50" s="15"/>
      <c r="U50" s="18"/>
      <c r="AV50" s="14" t="s">
        <v>116</v>
      </c>
      <c r="AW50" s="15"/>
      <c r="AX50" s="15"/>
      <c r="AY50" s="17">
        <v>193072.78</v>
      </c>
      <c r="AZ50" s="17">
        <v>193072.78</v>
      </c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5"/>
      <c r="BO50" s="16"/>
      <c r="BP50" s="16"/>
      <c r="BQ50" s="16"/>
      <c r="BR50" s="16"/>
      <c r="BS50" s="16"/>
      <c r="BT50" s="16"/>
      <c r="BU50" s="16"/>
      <c r="BV50" s="16"/>
      <c r="BW50" s="16"/>
      <c r="BX50" s="15"/>
      <c r="BY50" s="18"/>
    </row>
    <row r="51" spans="1:77" s="3" customFormat="1" x14ac:dyDescent="0.25">
      <c r="B51" s="43" t="s">
        <v>54</v>
      </c>
      <c r="C51" s="15"/>
      <c r="D51" s="15"/>
      <c r="E51" s="17">
        <v>816180.24</v>
      </c>
      <c r="F51" s="16"/>
      <c r="G51" s="16"/>
      <c r="H51" s="16"/>
      <c r="I51" s="16"/>
      <c r="J51" s="17">
        <v>816180.24</v>
      </c>
      <c r="K51" s="16"/>
      <c r="L51" s="16"/>
      <c r="M51" s="16"/>
      <c r="N51" s="16"/>
      <c r="O51" s="16"/>
      <c r="P51" s="16"/>
      <c r="Q51" s="16"/>
      <c r="R51" s="15"/>
      <c r="S51" s="16"/>
      <c r="T51" s="15"/>
      <c r="U51" s="18"/>
      <c r="AV51" s="14" t="s">
        <v>117</v>
      </c>
      <c r="AW51" s="15"/>
      <c r="AX51" s="15"/>
      <c r="AY51" s="17">
        <v>72089.759999999995</v>
      </c>
      <c r="AZ51" s="16"/>
      <c r="BA51" s="16"/>
      <c r="BB51" s="16"/>
      <c r="BC51" s="17">
        <v>72089.759999999995</v>
      </c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5"/>
      <c r="BO51" s="16"/>
      <c r="BP51" s="16"/>
      <c r="BQ51" s="16"/>
      <c r="BR51" s="16"/>
      <c r="BS51" s="16"/>
      <c r="BT51" s="16"/>
      <c r="BU51" s="16"/>
      <c r="BV51" s="16"/>
      <c r="BW51" s="16"/>
      <c r="BX51" s="15"/>
      <c r="BY51" s="18"/>
    </row>
    <row r="52" spans="1:77" s="3" customFormat="1" x14ac:dyDescent="0.25">
      <c r="B52" s="43" t="s">
        <v>55</v>
      </c>
      <c r="C52" s="15"/>
      <c r="D52" s="15"/>
      <c r="E52" s="17">
        <v>134505</v>
      </c>
      <c r="F52" s="16"/>
      <c r="G52" s="16"/>
      <c r="H52" s="16"/>
      <c r="I52" s="16"/>
      <c r="J52" s="17">
        <v>116361</v>
      </c>
      <c r="K52" s="16"/>
      <c r="L52" s="16"/>
      <c r="M52" s="16"/>
      <c r="N52" s="17">
        <v>18144</v>
      </c>
      <c r="O52" s="16"/>
      <c r="P52" s="16"/>
      <c r="Q52" s="16"/>
      <c r="R52" s="15"/>
      <c r="S52" s="16"/>
      <c r="T52" s="15"/>
      <c r="U52" s="18"/>
      <c r="AV52" s="14" t="s">
        <v>118</v>
      </c>
      <c r="AW52" s="15"/>
      <c r="AX52" s="15"/>
      <c r="AY52" s="17">
        <v>79867.259999999995</v>
      </c>
      <c r="AZ52" s="16"/>
      <c r="BA52" s="16"/>
      <c r="BB52" s="16"/>
      <c r="BC52" s="16"/>
      <c r="BD52" s="16"/>
      <c r="BE52" s="16"/>
      <c r="BF52" s="16"/>
      <c r="BG52" s="17">
        <v>74837.259999999995</v>
      </c>
      <c r="BH52" s="16"/>
      <c r="BI52" s="16"/>
      <c r="BJ52" s="16"/>
      <c r="BK52" s="17">
        <v>5030</v>
      </c>
      <c r="BL52" s="16"/>
      <c r="BM52" s="16"/>
      <c r="BN52" s="15"/>
      <c r="BO52" s="16"/>
      <c r="BP52" s="16"/>
      <c r="BQ52" s="16"/>
      <c r="BR52" s="16"/>
      <c r="BS52" s="16"/>
      <c r="BT52" s="16"/>
      <c r="BU52" s="16"/>
      <c r="BV52" s="16"/>
      <c r="BW52" s="16"/>
      <c r="BX52" s="15"/>
      <c r="BY52" s="18"/>
    </row>
    <row r="53" spans="1:77" s="3" customFormat="1" x14ac:dyDescent="0.25">
      <c r="B53" s="43" t="s">
        <v>56</v>
      </c>
      <c r="C53" s="15"/>
      <c r="D53" s="15"/>
      <c r="E53" s="17">
        <v>7818823.1600000001</v>
      </c>
      <c r="F53" s="16"/>
      <c r="G53" s="16"/>
      <c r="H53" s="16"/>
      <c r="I53" s="16"/>
      <c r="J53" s="17">
        <v>7818823.1600000001</v>
      </c>
      <c r="K53" s="16"/>
      <c r="L53" s="16"/>
      <c r="M53" s="16"/>
      <c r="N53" s="16"/>
      <c r="O53" s="16"/>
      <c r="P53" s="16"/>
      <c r="Q53" s="16"/>
      <c r="R53" s="15"/>
      <c r="S53" s="16"/>
      <c r="T53" s="15"/>
      <c r="U53" s="18"/>
      <c r="AV53" s="14" t="s">
        <v>119</v>
      </c>
      <c r="AW53" s="15"/>
      <c r="AX53" s="15"/>
      <c r="AY53" s="15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7">
        <v>1845.38</v>
      </c>
      <c r="BO53" s="16"/>
      <c r="BP53" s="17">
        <v>1845.38</v>
      </c>
      <c r="BQ53" s="16"/>
      <c r="BR53" s="16"/>
      <c r="BS53" s="16"/>
      <c r="BT53" s="16"/>
      <c r="BU53" s="16"/>
      <c r="BV53" s="16"/>
      <c r="BW53" s="16"/>
      <c r="BX53" s="15"/>
      <c r="BY53" s="18"/>
    </row>
    <row r="54" spans="1:77" s="3" customFormat="1" ht="24.75" x14ac:dyDescent="0.25">
      <c r="B54" s="43" t="s">
        <v>57</v>
      </c>
      <c r="C54" s="15"/>
      <c r="D54" s="15"/>
      <c r="E54" s="17">
        <v>3100</v>
      </c>
      <c r="F54" s="16"/>
      <c r="G54" s="16"/>
      <c r="H54" s="16"/>
      <c r="I54" s="16"/>
      <c r="J54" s="16"/>
      <c r="K54" s="16"/>
      <c r="L54" s="16"/>
      <c r="M54" s="16"/>
      <c r="N54" s="17">
        <v>3100</v>
      </c>
      <c r="O54" s="16"/>
      <c r="P54" s="16"/>
      <c r="Q54" s="16"/>
      <c r="R54" s="15"/>
      <c r="S54" s="16"/>
      <c r="T54" s="15"/>
      <c r="U54" s="18"/>
      <c r="AV54" s="14" t="s">
        <v>120</v>
      </c>
      <c r="AW54" s="15"/>
      <c r="AX54" s="15"/>
      <c r="AY54" s="23">
        <v>229.72</v>
      </c>
      <c r="AZ54" s="16"/>
      <c r="BA54" s="16"/>
      <c r="BB54" s="16"/>
      <c r="BC54" s="16"/>
      <c r="BD54" s="16"/>
      <c r="BE54" s="16"/>
      <c r="BF54" s="16"/>
      <c r="BG54" s="23">
        <v>229.72</v>
      </c>
      <c r="BH54" s="16"/>
      <c r="BI54" s="16"/>
      <c r="BJ54" s="16"/>
      <c r="BK54" s="16"/>
      <c r="BL54" s="16"/>
      <c r="BM54" s="16"/>
      <c r="BN54" s="15"/>
      <c r="BO54" s="16"/>
      <c r="BP54" s="16"/>
      <c r="BQ54" s="16"/>
      <c r="BR54" s="16"/>
      <c r="BS54" s="16"/>
      <c r="BT54" s="16"/>
      <c r="BU54" s="16"/>
      <c r="BV54" s="16"/>
      <c r="BW54" s="16"/>
      <c r="BX54" s="15"/>
      <c r="BY54" s="18"/>
    </row>
    <row r="55" spans="1:77" s="3" customFormat="1" ht="24.75" x14ac:dyDescent="0.25">
      <c r="B55" s="43" t="s">
        <v>58</v>
      </c>
      <c r="C55" s="15"/>
      <c r="D55" s="15"/>
      <c r="E55" s="17">
        <v>1640</v>
      </c>
      <c r="F55" s="16"/>
      <c r="G55" s="16"/>
      <c r="H55" s="16"/>
      <c r="I55" s="16"/>
      <c r="J55" s="17">
        <v>1640</v>
      </c>
      <c r="K55" s="16"/>
      <c r="L55" s="16"/>
      <c r="M55" s="16"/>
      <c r="N55" s="16"/>
      <c r="O55" s="16"/>
      <c r="P55" s="16"/>
      <c r="Q55" s="16"/>
      <c r="R55" s="15"/>
      <c r="S55" s="16"/>
      <c r="T55" s="15"/>
      <c r="U55" s="18"/>
      <c r="AV55" s="14" t="s">
        <v>121</v>
      </c>
      <c r="AW55" s="15"/>
      <c r="AX55" s="15"/>
      <c r="AY55" s="15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7">
        <v>102270.23</v>
      </c>
      <c r="BO55" s="16"/>
      <c r="BP55" s="16"/>
      <c r="BQ55" s="16"/>
      <c r="BR55" s="16"/>
      <c r="BS55" s="16"/>
      <c r="BT55" s="16"/>
      <c r="BU55" s="17">
        <v>102270.23</v>
      </c>
      <c r="BV55" s="16"/>
      <c r="BW55" s="16"/>
      <c r="BX55" s="15"/>
      <c r="BY55" s="18"/>
    </row>
    <row r="56" spans="1:77" s="3" customFormat="1" ht="15.75" thickBot="1" x14ac:dyDescent="0.3">
      <c r="B56" s="43" t="s">
        <v>59</v>
      </c>
      <c r="C56" s="15"/>
      <c r="D56" s="15"/>
      <c r="E56" s="17">
        <v>28026640.079999998</v>
      </c>
      <c r="F56" s="16"/>
      <c r="G56" s="16"/>
      <c r="H56" s="17">
        <v>28026640.079999998</v>
      </c>
      <c r="I56" s="16"/>
      <c r="J56" s="16"/>
      <c r="K56" s="16"/>
      <c r="L56" s="16"/>
      <c r="M56" s="16"/>
      <c r="N56" s="16"/>
      <c r="O56" s="16"/>
      <c r="P56" s="16"/>
      <c r="Q56" s="16"/>
      <c r="R56" s="15"/>
      <c r="S56" s="16"/>
      <c r="T56" s="15"/>
      <c r="U56" s="18"/>
      <c r="AV56" s="14" t="s">
        <v>122</v>
      </c>
      <c r="AW56" s="15"/>
      <c r="AX56" s="15"/>
      <c r="AY56" s="17">
        <v>30000</v>
      </c>
      <c r="AZ56" s="16"/>
      <c r="BA56" s="16"/>
      <c r="BB56" s="16"/>
      <c r="BC56" s="16"/>
      <c r="BD56" s="16"/>
      <c r="BE56" s="16"/>
      <c r="BF56" s="16"/>
      <c r="BG56" s="16"/>
      <c r="BH56" s="16"/>
      <c r="BI56" s="16"/>
      <c r="BJ56" s="16"/>
      <c r="BK56" s="17">
        <v>30000</v>
      </c>
      <c r="BL56" s="16"/>
      <c r="BM56" s="16"/>
      <c r="BN56" s="15"/>
      <c r="BO56" s="16"/>
      <c r="BP56" s="16"/>
      <c r="BQ56" s="16"/>
      <c r="BR56" s="16"/>
      <c r="BS56" s="16"/>
      <c r="BT56" s="16"/>
      <c r="BU56" s="16"/>
      <c r="BV56" s="16"/>
      <c r="BW56" s="16"/>
      <c r="BX56" s="15"/>
      <c r="BY56" s="18"/>
    </row>
    <row r="57" spans="1:77" s="3" customFormat="1" ht="15.75" thickBot="1" x14ac:dyDescent="0.3">
      <c r="B57" s="19" t="s">
        <v>60</v>
      </c>
      <c r="C57" s="20"/>
      <c r="D57" s="20"/>
      <c r="E57" s="21">
        <v>168200611.19</v>
      </c>
      <c r="F57" s="21">
        <v>232610.16</v>
      </c>
      <c r="G57" s="21">
        <v>22715970.149999999</v>
      </c>
      <c r="H57" s="21">
        <v>37885148.780000001</v>
      </c>
      <c r="I57" s="21">
        <v>13046420.82</v>
      </c>
      <c r="J57" s="21">
        <v>34933720.390000001</v>
      </c>
      <c r="K57" s="21">
        <v>3214015.61</v>
      </c>
      <c r="L57" s="21">
        <v>11316027.060000001</v>
      </c>
      <c r="M57" s="21">
        <v>36773907.950000003</v>
      </c>
      <c r="N57" s="21">
        <v>296444</v>
      </c>
      <c r="O57" s="21">
        <v>786542.4</v>
      </c>
      <c r="P57" s="21">
        <v>200641.16</v>
      </c>
      <c r="Q57" s="21">
        <v>6799162.71</v>
      </c>
      <c r="R57" s="21">
        <v>168200611.19</v>
      </c>
      <c r="S57" s="21">
        <v>168200611.19</v>
      </c>
      <c r="T57" s="20"/>
      <c r="U57" s="22"/>
      <c r="AV57" s="19" t="s">
        <v>60</v>
      </c>
      <c r="AW57" s="20"/>
      <c r="AX57" s="20"/>
      <c r="AY57" s="21">
        <v>82953891.879999995</v>
      </c>
      <c r="AZ57" s="21">
        <v>193072.78</v>
      </c>
      <c r="BA57" s="21">
        <v>1801231.89</v>
      </c>
      <c r="BB57" s="21">
        <v>12120.34</v>
      </c>
      <c r="BC57" s="21">
        <v>72089.759999999995</v>
      </c>
      <c r="BD57" s="21">
        <v>83048.44</v>
      </c>
      <c r="BE57" s="21">
        <v>554064.57999999996</v>
      </c>
      <c r="BF57" s="21">
        <v>26293209.370000001</v>
      </c>
      <c r="BG57" s="21">
        <v>292648.59999999998</v>
      </c>
      <c r="BH57" s="21">
        <v>2116.8000000000002</v>
      </c>
      <c r="BI57" s="21">
        <v>743094</v>
      </c>
      <c r="BJ57" s="21">
        <v>30000</v>
      </c>
      <c r="BK57" s="21">
        <v>440100.73</v>
      </c>
      <c r="BL57" s="21">
        <v>48335738.659999996</v>
      </c>
      <c r="BM57" s="21">
        <v>4101355.93</v>
      </c>
      <c r="BN57" s="21">
        <v>82953891.879999995</v>
      </c>
      <c r="BO57" s="21">
        <v>1756761.34</v>
      </c>
      <c r="BP57" s="21">
        <v>347328.59</v>
      </c>
      <c r="BQ57" s="21">
        <v>2503384.2000000002</v>
      </c>
      <c r="BR57" s="21">
        <v>1500000</v>
      </c>
      <c r="BS57" s="21">
        <v>19020</v>
      </c>
      <c r="BT57" s="24">
        <v>25.4</v>
      </c>
      <c r="BU57" s="21">
        <v>11686804.560000001</v>
      </c>
      <c r="BV57" s="21">
        <v>48335738.659999996</v>
      </c>
      <c r="BW57" s="21">
        <v>16804829.129999999</v>
      </c>
      <c r="BX57" s="20"/>
      <c r="BY57" s="22"/>
    </row>
    <row r="59" spans="1:77" x14ac:dyDescent="0.25">
      <c r="A59" s="27"/>
      <c r="B59" s="27" t="s">
        <v>123</v>
      </c>
      <c r="C59" s="27"/>
      <c r="D59" s="27"/>
      <c r="E59" s="27"/>
    </row>
    <row r="60" spans="1:77" x14ac:dyDescent="0.25">
      <c r="A60" s="28" t="s">
        <v>124</v>
      </c>
      <c r="B60" s="29" t="s">
        <v>125</v>
      </c>
      <c r="C60" s="30" t="s">
        <v>126</v>
      </c>
      <c r="D60" s="30" t="s">
        <v>229</v>
      </c>
      <c r="E60" s="37" t="s">
        <v>228</v>
      </c>
      <c r="F60" t="s">
        <v>230</v>
      </c>
    </row>
    <row r="61" spans="1:77" x14ac:dyDescent="0.25">
      <c r="A61" s="31" t="s">
        <v>127</v>
      </c>
      <c r="B61" s="29" t="s">
        <v>128</v>
      </c>
      <c r="C61" s="32" t="s">
        <v>220</v>
      </c>
      <c r="D61" s="37">
        <f>D62+D136+D150</f>
        <v>125174650</v>
      </c>
      <c r="E61" s="37">
        <f>E62+E136+E150</f>
        <v>169152363.91</v>
      </c>
      <c r="F61" s="51">
        <f>E61-D61</f>
        <v>43977713.909999996</v>
      </c>
    </row>
    <row r="62" spans="1:77" x14ac:dyDescent="0.25">
      <c r="A62" s="28" t="s">
        <v>129</v>
      </c>
      <c r="B62" s="29" t="s">
        <v>130</v>
      </c>
      <c r="C62" s="32" t="s">
        <v>220</v>
      </c>
      <c r="D62" s="37">
        <f>D63+D68+D70+D134+D135</f>
        <v>84802550</v>
      </c>
      <c r="E62" s="37">
        <f>E63+E68+E70+E134+E135</f>
        <v>122260619.60352314</v>
      </c>
      <c r="F62" s="51">
        <f t="shared" ref="F62:F125" si="1">E62-D62</f>
        <v>37458069.603523135</v>
      </c>
    </row>
    <row r="63" spans="1:77" x14ac:dyDescent="0.25">
      <c r="A63" s="33" t="s">
        <v>131</v>
      </c>
      <c r="B63" s="34" t="s">
        <v>132</v>
      </c>
      <c r="C63" s="32" t="s">
        <v>220</v>
      </c>
      <c r="D63" s="40">
        <f>D64+D65+D66</f>
        <v>36319540</v>
      </c>
      <c r="E63" s="40">
        <f>E64+E65+E66</f>
        <v>51681786.510000005</v>
      </c>
      <c r="F63" s="51">
        <f t="shared" si="1"/>
        <v>15362246.510000005</v>
      </c>
    </row>
    <row r="64" spans="1:77" ht="24.75" x14ac:dyDescent="0.25">
      <c r="A64" s="35" t="s">
        <v>133</v>
      </c>
      <c r="B64" s="34" t="s">
        <v>134</v>
      </c>
      <c r="C64" s="32" t="s">
        <v>220</v>
      </c>
      <c r="D64" s="54">
        <v>6432500</v>
      </c>
      <c r="E64" s="55">
        <f>E15+E48</f>
        <v>9788588.7000000011</v>
      </c>
      <c r="F64" s="51">
        <f t="shared" si="1"/>
        <v>3356088.7000000011</v>
      </c>
    </row>
    <row r="65" spans="1:23" x14ac:dyDescent="0.25">
      <c r="A65" s="33" t="s">
        <v>135</v>
      </c>
      <c r="B65" s="34" t="s">
        <v>136</v>
      </c>
      <c r="C65" s="32" t="s">
        <v>220</v>
      </c>
      <c r="D65" s="39"/>
      <c r="E65" s="25"/>
      <c r="F65" s="51">
        <f t="shared" si="1"/>
        <v>0</v>
      </c>
    </row>
    <row r="66" spans="1:23" ht="36.75" x14ac:dyDescent="0.25">
      <c r="A66" s="35" t="s">
        <v>137</v>
      </c>
      <c r="B66" s="34" t="s">
        <v>138</v>
      </c>
      <c r="C66" s="32" t="s">
        <v>220</v>
      </c>
      <c r="D66" s="54">
        <v>29887040</v>
      </c>
      <c r="E66" s="55">
        <f>E14+E23+E25+E37+E45+E50+E53+E54+E46</f>
        <v>41893197.810000002</v>
      </c>
      <c r="F66" s="51">
        <f t="shared" si="1"/>
        <v>12006157.810000002</v>
      </c>
    </row>
    <row r="67" spans="1:23" x14ac:dyDescent="0.25">
      <c r="A67" s="33" t="s">
        <v>139</v>
      </c>
      <c r="B67" s="34" t="s">
        <v>140</v>
      </c>
      <c r="C67" s="32" t="s">
        <v>220</v>
      </c>
      <c r="D67" s="39"/>
      <c r="E67" s="25"/>
      <c r="F67" s="51">
        <f t="shared" si="1"/>
        <v>0</v>
      </c>
    </row>
    <row r="68" spans="1:23" x14ac:dyDescent="0.25">
      <c r="A68" s="33" t="s">
        <v>141</v>
      </c>
      <c r="B68" s="34" t="s">
        <v>142</v>
      </c>
      <c r="C68" s="32" t="s">
        <v>220</v>
      </c>
      <c r="D68" s="56">
        <v>42611700</v>
      </c>
      <c r="E68" s="55">
        <f>E18+F38+F39+AT30+AT31+AR13+AR20+E17+E27+AR14</f>
        <v>61993923.433523126</v>
      </c>
      <c r="F68" s="51">
        <f t="shared" si="1"/>
        <v>19382223.433523126</v>
      </c>
    </row>
    <row r="69" spans="1:23" x14ac:dyDescent="0.25">
      <c r="A69" s="33" t="s">
        <v>143</v>
      </c>
      <c r="B69" s="34" t="s">
        <v>140</v>
      </c>
      <c r="C69" s="32" t="s">
        <v>220</v>
      </c>
      <c r="D69" s="39"/>
      <c r="E69" s="25"/>
      <c r="F69" s="51">
        <f t="shared" si="1"/>
        <v>0</v>
      </c>
    </row>
    <row r="70" spans="1:23" x14ac:dyDescent="0.25">
      <c r="A70" s="35" t="s">
        <v>144</v>
      </c>
      <c r="B70" s="34" t="s">
        <v>145</v>
      </c>
      <c r="C70" s="32" t="s">
        <v>220</v>
      </c>
      <c r="D70" s="55">
        <f>D71+D72+D73</f>
        <v>5871310</v>
      </c>
      <c r="E70" s="55">
        <f>E71+E72+E73</f>
        <v>8584909.6600000001</v>
      </c>
      <c r="F70" s="51">
        <f t="shared" si="1"/>
        <v>2713599.66</v>
      </c>
    </row>
    <row r="71" spans="1:23" ht="24.75" x14ac:dyDescent="0.25">
      <c r="A71" s="35" t="s">
        <v>146</v>
      </c>
      <c r="B71" s="34" t="s">
        <v>147</v>
      </c>
      <c r="C71" s="32" t="s">
        <v>220</v>
      </c>
      <c r="D71" s="41">
        <v>1150620</v>
      </c>
      <c r="E71" s="25">
        <f>AY21+AY22+AY23+AY24+AR21+AR34+E28+E42+AY25</f>
        <v>1504012.4</v>
      </c>
      <c r="F71" s="51">
        <f t="shared" si="1"/>
        <v>353392.39999999991</v>
      </c>
      <c r="W71" s="3">
        <f>E71/0.8*0.2</f>
        <v>376003.1</v>
      </c>
    </row>
    <row r="72" spans="1:23" x14ac:dyDescent="0.25">
      <c r="A72" s="33" t="s">
        <v>148</v>
      </c>
      <c r="B72" s="34" t="s">
        <v>149</v>
      </c>
      <c r="C72" s="32" t="s">
        <v>220</v>
      </c>
      <c r="D72" s="39"/>
      <c r="E72" s="25"/>
      <c r="F72" s="51">
        <f t="shared" si="1"/>
        <v>0</v>
      </c>
      <c r="W72" s="58">
        <f>W71+E71</f>
        <v>1880015.5</v>
      </c>
    </row>
    <row r="73" spans="1:23" x14ac:dyDescent="0.25">
      <c r="A73" s="35" t="s">
        <v>150</v>
      </c>
      <c r="B73" s="34" t="s">
        <v>151</v>
      </c>
      <c r="C73" s="32" t="s">
        <v>220</v>
      </c>
      <c r="D73" s="40">
        <f>SUM(D74:D133)</f>
        <v>4720690</v>
      </c>
      <c r="E73" s="40">
        <f>SUM(E74:E133)</f>
        <v>7080897.2600000007</v>
      </c>
      <c r="F73" s="51">
        <f t="shared" si="1"/>
        <v>2360207.2600000007</v>
      </c>
      <c r="W73" s="3">
        <v>18996815</v>
      </c>
    </row>
    <row r="74" spans="1:23" x14ac:dyDescent="0.25">
      <c r="A74" s="35"/>
      <c r="B74" s="34" t="s">
        <v>19</v>
      </c>
      <c r="C74" s="32" t="s">
        <v>220</v>
      </c>
      <c r="D74" s="41"/>
      <c r="E74" s="25">
        <f>E16</f>
        <v>186913.92000000001</v>
      </c>
      <c r="F74" s="51">
        <f t="shared" si="1"/>
        <v>186913.92000000001</v>
      </c>
      <c r="W74" s="58">
        <f>W73-W72</f>
        <v>17116799.5</v>
      </c>
    </row>
    <row r="75" spans="1:23" x14ac:dyDescent="0.25">
      <c r="A75" s="35"/>
      <c r="B75" s="34" t="s">
        <v>22</v>
      </c>
      <c r="C75" s="32" t="s">
        <v>220</v>
      </c>
      <c r="D75" s="41">
        <v>38560</v>
      </c>
      <c r="E75" s="25">
        <f>E19</f>
        <v>20603.18</v>
      </c>
      <c r="F75" s="51">
        <f t="shared" si="1"/>
        <v>-17956.82</v>
      </c>
    </row>
    <row r="76" spans="1:23" x14ac:dyDescent="0.25">
      <c r="A76" s="35"/>
      <c r="B76" s="34" t="s">
        <v>23</v>
      </c>
      <c r="C76" s="32" t="s">
        <v>220</v>
      </c>
      <c r="D76" s="41">
        <v>141120</v>
      </c>
      <c r="E76" s="25">
        <f>E20</f>
        <v>109997.82</v>
      </c>
      <c r="F76" s="51">
        <f t="shared" si="1"/>
        <v>-31122.179999999993</v>
      </c>
      <c r="W76" s="3">
        <v>17492802</v>
      </c>
    </row>
    <row r="77" spans="1:23" x14ac:dyDescent="0.25">
      <c r="A77" s="35"/>
      <c r="B77" s="34" t="s">
        <v>152</v>
      </c>
      <c r="C77" s="32" t="s">
        <v>220</v>
      </c>
      <c r="D77" s="41">
        <v>14320</v>
      </c>
      <c r="E77" s="25"/>
      <c r="F77" s="51">
        <f t="shared" si="1"/>
        <v>-14320</v>
      </c>
      <c r="W77" s="3">
        <v>18996815</v>
      </c>
    </row>
    <row r="78" spans="1:23" x14ac:dyDescent="0.25">
      <c r="A78" s="35"/>
      <c r="B78" s="34" t="s">
        <v>24</v>
      </c>
      <c r="C78" s="32" t="s">
        <v>220</v>
      </c>
      <c r="D78" s="41">
        <v>18450</v>
      </c>
      <c r="E78" s="25">
        <f>E21</f>
        <v>6003.15</v>
      </c>
      <c r="F78" s="51">
        <f t="shared" si="1"/>
        <v>-12446.85</v>
      </c>
      <c r="W78" s="3">
        <f>W77-W76</f>
        <v>1504013</v>
      </c>
    </row>
    <row r="79" spans="1:23" x14ac:dyDescent="0.25">
      <c r="A79" s="35"/>
      <c r="B79" s="34" t="s">
        <v>25</v>
      </c>
      <c r="C79" s="32" t="s">
        <v>220</v>
      </c>
      <c r="D79" s="41">
        <v>800100</v>
      </c>
      <c r="E79" s="25">
        <f>E22</f>
        <v>349022.37</v>
      </c>
      <c r="F79" s="51">
        <f t="shared" si="1"/>
        <v>-451077.63</v>
      </c>
    </row>
    <row r="80" spans="1:23" x14ac:dyDescent="0.25">
      <c r="A80" s="35"/>
      <c r="B80" s="34" t="s">
        <v>153</v>
      </c>
      <c r="C80" s="32" t="s">
        <v>220</v>
      </c>
      <c r="D80" s="41">
        <v>302160</v>
      </c>
      <c r="E80" s="25"/>
      <c r="F80" s="51">
        <f t="shared" si="1"/>
        <v>-302160</v>
      </c>
    </row>
    <row r="81" spans="1:6" x14ac:dyDescent="0.25">
      <c r="A81" s="35"/>
      <c r="B81" s="34" t="s">
        <v>29</v>
      </c>
      <c r="C81" s="32" t="s">
        <v>220</v>
      </c>
      <c r="D81" s="41">
        <v>245760</v>
      </c>
      <c r="E81" s="25">
        <f>AR19+E26</f>
        <v>149350</v>
      </c>
      <c r="F81" s="51">
        <f t="shared" si="1"/>
        <v>-96410</v>
      </c>
    </row>
    <row r="82" spans="1:6" x14ac:dyDescent="0.25">
      <c r="A82" s="35"/>
      <c r="B82" s="34" t="s">
        <v>154</v>
      </c>
      <c r="C82" s="32" t="s">
        <v>220</v>
      </c>
      <c r="D82" s="41">
        <v>70510</v>
      </c>
      <c r="E82" s="25"/>
      <c r="F82" s="51">
        <f t="shared" si="1"/>
        <v>-70510</v>
      </c>
    </row>
    <row r="83" spans="1:6" x14ac:dyDescent="0.25">
      <c r="A83" s="35"/>
      <c r="B83" s="34" t="s">
        <v>33</v>
      </c>
      <c r="C83" s="32" t="s">
        <v>220</v>
      </c>
      <c r="D83" s="41">
        <v>15800</v>
      </c>
      <c r="E83" s="25">
        <f>E30</f>
        <v>13727.24</v>
      </c>
      <c r="F83" s="51">
        <f t="shared" si="1"/>
        <v>-2072.7600000000002</v>
      </c>
    </row>
    <row r="84" spans="1:6" x14ac:dyDescent="0.25">
      <c r="A84" s="35"/>
      <c r="B84" s="34" t="s">
        <v>155</v>
      </c>
      <c r="C84" s="32" t="s">
        <v>220</v>
      </c>
      <c r="D84" s="41"/>
      <c r="E84" s="25"/>
      <c r="F84" s="51">
        <f t="shared" si="1"/>
        <v>0</v>
      </c>
    </row>
    <row r="85" spans="1:6" x14ac:dyDescent="0.25">
      <c r="A85" s="35"/>
      <c r="B85" s="34" t="s">
        <v>35</v>
      </c>
      <c r="C85" s="32" t="s">
        <v>220</v>
      </c>
      <c r="D85" s="41">
        <v>1380</v>
      </c>
      <c r="E85" s="25">
        <f>E32</f>
        <v>230661.45</v>
      </c>
      <c r="F85" s="51">
        <f t="shared" si="1"/>
        <v>229281.45</v>
      </c>
    </row>
    <row r="86" spans="1:6" x14ac:dyDescent="0.25">
      <c r="A86" s="35"/>
      <c r="B86" s="34" t="s">
        <v>66</v>
      </c>
      <c r="C86" s="32" t="s">
        <v>220</v>
      </c>
      <c r="D86" s="41">
        <v>80200</v>
      </c>
      <c r="E86" s="25">
        <f>AR23</f>
        <v>43150</v>
      </c>
      <c r="F86" s="51">
        <f t="shared" si="1"/>
        <v>-37050</v>
      </c>
    </row>
    <row r="87" spans="1:6" x14ac:dyDescent="0.25">
      <c r="A87" s="35"/>
      <c r="B87" s="34" t="s">
        <v>38</v>
      </c>
      <c r="C87" s="32"/>
      <c r="D87" s="41"/>
      <c r="E87" s="25">
        <f>E35</f>
        <v>30000</v>
      </c>
      <c r="F87" s="51">
        <f t="shared" si="1"/>
        <v>30000</v>
      </c>
    </row>
    <row r="88" spans="1:6" x14ac:dyDescent="0.25">
      <c r="A88" s="35"/>
      <c r="B88" s="34" t="s">
        <v>36</v>
      </c>
      <c r="C88" s="32" t="s">
        <v>220</v>
      </c>
      <c r="D88" s="41">
        <v>27580</v>
      </c>
      <c r="E88" s="25">
        <f>E33</f>
        <v>212755.18</v>
      </c>
      <c r="F88" s="51">
        <f t="shared" si="1"/>
        <v>185175.18</v>
      </c>
    </row>
    <row r="89" spans="1:6" x14ac:dyDescent="0.25">
      <c r="A89" s="35"/>
      <c r="B89" s="34" t="s">
        <v>69</v>
      </c>
      <c r="C89" s="32" t="s">
        <v>220</v>
      </c>
      <c r="D89" s="41">
        <v>52470</v>
      </c>
      <c r="E89" s="25">
        <f>AR26</f>
        <v>93938.92</v>
      </c>
      <c r="F89" s="51">
        <f t="shared" si="1"/>
        <v>41468.92</v>
      </c>
    </row>
    <row r="90" spans="1:6" x14ac:dyDescent="0.25">
      <c r="A90" s="35"/>
      <c r="B90" s="34" t="s">
        <v>156</v>
      </c>
      <c r="C90" s="32" t="s">
        <v>220</v>
      </c>
      <c r="D90" s="41">
        <v>98910</v>
      </c>
      <c r="E90" s="25">
        <f>AR27</f>
        <v>86062.720000000001</v>
      </c>
      <c r="F90" s="51">
        <f t="shared" si="1"/>
        <v>-12847.279999999999</v>
      </c>
    </row>
    <row r="91" spans="1:6" x14ac:dyDescent="0.25">
      <c r="A91" s="35"/>
      <c r="B91" s="34" t="s">
        <v>157</v>
      </c>
      <c r="C91" s="32" t="s">
        <v>220</v>
      </c>
      <c r="D91" s="41">
        <v>17510</v>
      </c>
      <c r="E91" s="25">
        <f>E34</f>
        <v>49591.74</v>
      </c>
      <c r="F91" s="51">
        <f t="shared" si="1"/>
        <v>32081.739999999998</v>
      </c>
    </row>
    <row r="92" spans="1:6" ht="24.75" x14ac:dyDescent="0.25">
      <c r="A92" s="35"/>
      <c r="B92" s="34" t="s">
        <v>158</v>
      </c>
      <c r="C92" s="32" t="s">
        <v>220</v>
      </c>
      <c r="D92" s="41"/>
      <c r="E92" s="25"/>
      <c r="F92" s="51">
        <f t="shared" si="1"/>
        <v>0</v>
      </c>
    </row>
    <row r="93" spans="1:6" x14ac:dyDescent="0.25">
      <c r="A93" s="35"/>
      <c r="B93" s="34" t="s">
        <v>159</v>
      </c>
      <c r="C93" s="32" t="s">
        <v>220</v>
      </c>
      <c r="D93" s="41"/>
      <c r="E93" s="25">
        <f>E31</f>
        <v>22000</v>
      </c>
      <c r="F93" s="51">
        <f t="shared" si="1"/>
        <v>22000</v>
      </c>
    </row>
    <row r="94" spans="1:6" x14ac:dyDescent="0.25">
      <c r="A94" s="35"/>
      <c r="B94" s="34" t="s">
        <v>39</v>
      </c>
      <c r="C94" s="32" t="s">
        <v>220</v>
      </c>
      <c r="D94" s="41"/>
      <c r="E94" s="25">
        <f>AR28+E36</f>
        <v>684655.71</v>
      </c>
      <c r="F94" s="51">
        <f t="shared" si="1"/>
        <v>684655.71</v>
      </c>
    </row>
    <row r="95" spans="1:6" x14ac:dyDescent="0.25">
      <c r="A95" s="35"/>
      <c r="B95" s="34" t="s">
        <v>160</v>
      </c>
      <c r="C95" s="32" t="s">
        <v>220</v>
      </c>
      <c r="D95" s="41"/>
      <c r="E95" s="25"/>
      <c r="F95" s="51">
        <f t="shared" si="1"/>
        <v>0</v>
      </c>
    </row>
    <row r="96" spans="1:6" x14ac:dyDescent="0.25">
      <c r="A96" s="35"/>
      <c r="B96" s="34" t="s">
        <v>161</v>
      </c>
      <c r="C96" s="32" t="s">
        <v>220</v>
      </c>
      <c r="D96" s="41">
        <v>147470</v>
      </c>
      <c r="E96" s="25"/>
      <c r="F96" s="51">
        <f t="shared" si="1"/>
        <v>-147470</v>
      </c>
    </row>
    <row r="97" spans="1:6" x14ac:dyDescent="0.25">
      <c r="A97" s="35"/>
      <c r="B97" s="34" t="s">
        <v>162</v>
      </c>
      <c r="C97" s="32" t="s">
        <v>220</v>
      </c>
      <c r="D97" s="41">
        <v>209700</v>
      </c>
      <c r="E97" s="25"/>
      <c r="F97" s="51">
        <f t="shared" si="1"/>
        <v>-209700</v>
      </c>
    </row>
    <row r="98" spans="1:6" x14ac:dyDescent="0.25">
      <c r="A98" s="35"/>
      <c r="B98" s="34" t="s">
        <v>43</v>
      </c>
      <c r="C98" s="32" t="s">
        <v>220</v>
      </c>
      <c r="D98" s="41">
        <v>50680</v>
      </c>
      <c r="E98" s="25">
        <f>AR32+E40</f>
        <v>116978.95000000001</v>
      </c>
      <c r="F98" s="51">
        <f t="shared" si="1"/>
        <v>66298.950000000012</v>
      </c>
    </row>
    <row r="99" spans="1:6" ht="24.75" x14ac:dyDescent="0.25">
      <c r="A99" s="35"/>
      <c r="B99" s="34" t="s">
        <v>44</v>
      </c>
      <c r="C99" s="32" t="s">
        <v>220</v>
      </c>
      <c r="D99" s="41"/>
      <c r="E99" s="25">
        <f>AR33+E41</f>
        <v>136725</v>
      </c>
      <c r="F99" s="51">
        <f t="shared" si="1"/>
        <v>136725</v>
      </c>
    </row>
    <row r="100" spans="1:6" x14ac:dyDescent="0.25">
      <c r="A100" s="35"/>
      <c r="B100" s="34" t="s">
        <v>163</v>
      </c>
      <c r="C100" s="32" t="s">
        <v>220</v>
      </c>
      <c r="D100" s="41"/>
      <c r="E100" s="25"/>
      <c r="F100" s="51">
        <f t="shared" si="1"/>
        <v>0</v>
      </c>
    </row>
    <row r="101" spans="1:6" x14ac:dyDescent="0.25">
      <c r="A101" s="35"/>
      <c r="B101" s="34" t="s">
        <v>50</v>
      </c>
      <c r="C101" s="32" t="s">
        <v>220</v>
      </c>
      <c r="D101" s="41">
        <v>57800</v>
      </c>
      <c r="E101" s="25">
        <f>AR37+E47</f>
        <v>315400</v>
      </c>
      <c r="F101" s="51">
        <f t="shared" si="1"/>
        <v>257600</v>
      </c>
    </row>
    <row r="102" spans="1:6" x14ac:dyDescent="0.25">
      <c r="A102" s="35"/>
      <c r="B102" s="34" t="s">
        <v>51</v>
      </c>
      <c r="C102" s="32" t="s">
        <v>220</v>
      </c>
      <c r="D102" s="41">
        <v>36760</v>
      </c>
      <c r="E102" s="25">
        <f>AR38</f>
        <v>96289.83</v>
      </c>
      <c r="F102" s="51">
        <f t="shared" si="1"/>
        <v>59529.83</v>
      </c>
    </row>
    <row r="103" spans="1:6" x14ac:dyDescent="0.25">
      <c r="A103" s="35"/>
      <c r="B103" s="34" t="s">
        <v>52</v>
      </c>
      <c r="C103" s="32" t="s">
        <v>220</v>
      </c>
      <c r="D103" s="41">
        <v>433300</v>
      </c>
      <c r="E103" s="25">
        <f>E49</f>
        <v>346995.4</v>
      </c>
      <c r="F103" s="51">
        <f t="shared" si="1"/>
        <v>-86304.599999999977</v>
      </c>
    </row>
    <row r="104" spans="1:6" x14ac:dyDescent="0.25">
      <c r="A104" s="35"/>
      <c r="B104" s="34" t="s">
        <v>46</v>
      </c>
      <c r="C104" s="32" t="s">
        <v>220</v>
      </c>
      <c r="D104" s="41"/>
      <c r="E104" s="25">
        <f>AR35+E43</f>
        <v>520000</v>
      </c>
      <c r="F104" s="51">
        <f t="shared" si="1"/>
        <v>520000</v>
      </c>
    </row>
    <row r="105" spans="1:6" x14ac:dyDescent="0.25">
      <c r="A105" s="35"/>
      <c r="B105" s="34" t="s">
        <v>47</v>
      </c>
      <c r="C105" s="32"/>
      <c r="D105" s="41"/>
      <c r="E105" s="25">
        <f>AR36+E44</f>
        <v>132050.56</v>
      </c>
      <c r="F105" s="51">
        <f t="shared" si="1"/>
        <v>132050.56</v>
      </c>
    </row>
    <row r="106" spans="1:6" x14ac:dyDescent="0.25">
      <c r="A106" s="35"/>
      <c r="B106" s="34" t="s">
        <v>54</v>
      </c>
      <c r="C106" s="32" t="s">
        <v>220</v>
      </c>
      <c r="D106" s="41">
        <v>945030</v>
      </c>
      <c r="E106" s="25">
        <f>E51</f>
        <v>816180.24</v>
      </c>
      <c r="F106" s="51">
        <f t="shared" si="1"/>
        <v>-128849.76000000001</v>
      </c>
    </row>
    <row r="107" spans="1:6" x14ac:dyDescent="0.25">
      <c r="A107" s="35"/>
      <c r="B107" s="34" t="s">
        <v>26</v>
      </c>
      <c r="C107" s="32" t="s">
        <v>220</v>
      </c>
      <c r="D107" s="41"/>
      <c r="E107" s="25">
        <f>AR17</f>
        <v>427041.5</v>
      </c>
      <c r="F107" s="51">
        <f t="shared" si="1"/>
        <v>427041.5</v>
      </c>
    </row>
    <row r="108" spans="1:6" x14ac:dyDescent="0.25">
      <c r="A108" s="35"/>
      <c r="B108" s="34" t="s">
        <v>164</v>
      </c>
      <c r="C108" s="32" t="s">
        <v>220</v>
      </c>
      <c r="D108" s="41">
        <v>465990</v>
      </c>
      <c r="E108" s="25"/>
      <c r="F108" s="51">
        <f t="shared" si="1"/>
        <v>-465990</v>
      </c>
    </row>
    <row r="109" spans="1:6" x14ac:dyDescent="0.25">
      <c r="A109" s="35"/>
      <c r="B109" s="34" t="s">
        <v>227</v>
      </c>
      <c r="C109" s="32"/>
      <c r="D109" s="41"/>
      <c r="E109" s="25">
        <f>AR39</f>
        <v>62859.4</v>
      </c>
      <c r="F109" s="51">
        <f t="shared" si="1"/>
        <v>62859.4</v>
      </c>
    </row>
    <row r="110" spans="1:6" x14ac:dyDescent="0.25">
      <c r="A110" s="35"/>
      <c r="B110" s="34" t="s">
        <v>55</v>
      </c>
      <c r="C110" s="32" t="s">
        <v>220</v>
      </c>
      <c r="D110" s="41">
        <v>180180</v>
      </c>
      <c r="E110" s="25">
        <f>AR41+E52</f>
        <v>157443</v>
      </c>
      <c r="F110" s="51">
        <f t="shared" si="1"/>
        <v>-22737</v>
      </c>
    </row>
    <row r="111" spans="1:6" x14ac:dyDescent="0.25">
      <c r="A111" s="35"/>
      <c r="B111" s="34" t="str">
        <f>B53</f>
        <v>Услуги по капитальному ремонту зданий и сооружений</v>
      </c>
      <c r="C111" s="32" t="s">
        <v>220</v>
      </c>
      <c r="D111" s="41"/>
      <c r="E111" s="25"/>
      <c r="F111" s="51">
        <f t="shared" si="1"/>
        <v>0</v>
      </c>
    </row>
    <row r="112" spans="1:6" x14ac:dyDescent="0.25">
      <c r="A112" s="35"/>
      <c r="B112" s="34" t="s">
        <v>68</v>
      </c>
      <c r="C112" s="32" t="s">
        <v>220</v>
      </c>
      <c r="D112" s="41">
        <v>22330</v>
      </c>
      <c r="E112" s="25"/>
      <c r="F112" s="51">
        <f t="shared" si="1"/>
        <v>-22330</v>
      </c>
    </row>
    <row r="113" spans="1:6" x14ac:dyDescent="0.25">
      <c r="A113" s="35"/>
      <c r="B113" s="34" t="s">
        <v>165</v>
      </c>
      <c r="C113" s="32" t="s">
        <v>220</v>
      </c>
      <c r="D113" s="41"/>
      <c r="E113" s="25">
        <f>AR29</f>
        <v>13310</v>
      </c>
      <c r="F113" s="51">
        <f t="shared" si="1"/>
        <v>13310</v>
      </c>
    </row>
    <row r="114" spans="1:6" x14ac:dyDescent="0.25">
      <c r="A114" s="35"/>
      <c r="B114" s="34" t="s">
        <v>74</v>
      </c>
      <c r="C114" s="32" t="s">
        <v>220</v>
      </c>
      <c r="D114" s="41">
        <v>300</v>
      </c>
      <c r="E114" s="25">
        <f>AR42</f>
        <v>43300</v>
      </c>
      <c r="F114" s="51">
        <f t="shared" si="1"/>
        <v>43000</v>
      </c>
    </row>
    <row r="115" spans="1:6" x14ac:dyDescent="0.25">
      <c r="A115" s="35"/>
      <c r="B115" s="34" t="s">
        <v>166</v>
      </c>
      <c r="C115" s="32" t="s">
        <v>220</v>
      </c>
      <c r="D115" s="41"/>
      <c r="E115" s="25"/>
      <c r="F115" s="51">
        <f t="shared" si="1"/>
        <v>0</v>
      </c>
    </row>
    <row r="116" spans="1:6" x14ac:dyDescent="0.25">
      <c r="A116" s="35"/>
      <c r="B116" s="34" t="s">
        <v>62</v>
      </c>
      <c r="C116" s="32" t="s">
        <v>220</v>
      </c>
      <c r="D116" s="41">
        <v>24360</v>
      </c>
      <c r="E116" s="25">
        <f>AR11</f>
        <v>12320</v>
      </c>
      <c r="F116" s="51">
        <f t="shared" si="1"/>
        <v>-12040</v>
      </c>
    </row>
    <row r="117" spans="1:6" x14ac:dyDescent="0.25">
      <c r="A117" s="35"/>
      <c r="B117" s="34" t="s">
        <v>63</v>
      </c>
      <c r="C117" s="32" t="s">
        <v>220</v>
      </c>
      <c r="D117" s="41">
        <v>62190</v>
      </c>
      <c r="E117" s="25">
        <f>AR12</f>
        <v>873520.44</v>
      </c>
      <c r="F117" s="51">
        <f t="shared" si="1"/>
        <v>811330.44</v>
      </c>
    </row>
    <row r="118" spans="1:6" x14ac:dyDescent="0.25">
      <c r="A118" s="35"/>
      <c r="B118" s="34" t="s">
        <v>167</v>
      </c>
      <c r="C118" s="32" t="s">
        <v>220</v>
      </c>
      <c r="D118" s="41"/>
      <c r="E118" s="25"/>
      <c r="F118" s="51">
        <f t="shared" si="1"/>
        <v>0</v>
      </c>
    </row>
    <row r="119" spans="1:6" x14ac:dyDescent="0.25">
      <c r="A119" s="35"/>
      <c r="B119" s="34" t="s">
        <v>64</v>
      </c>
      <c r="C119" s="32" t="s">
        <v>220</v>
      </c>
      <c r="D119" s="41"/>
      <c r="E119" s="25">
        <f>AR15</f>
        <v>167560</v>
      </c>
      <c r="F119" s="51">
        <f t="shared" si="1"/>
        <v>167560</v>
      </c>
    </row>
    <row r="120" spans="1:6" ht="24.75" x14ac:dyDescent="0.25">
      <c r="A120" s="35"/>
      <c r="B120" s="34" t="s">
        <v>168</v>
      </c>
      <c r="C120" s="32" t="s">
        <v>220</v>
      </c>
      <c r="D120" s="41">
        <v>29640</v>
      </c>
      <c r="E120" s="25"/>
      <c r="F120" s="51">
        <f t="shared" si="1"/>
        <v>-29640</v>
      </c>
    </row>
    <row r="121" spans="1:6" x14ac:dyDescent="0.25">
      <c r="A121" s="35"/>
      <c r="B121" s="34" t="s">
        <v>169</v>
      </c>
      <c r="C121" s="32" t="s">
        <v>220</v>
      </c>
      <c r="D121" s="41">
        <v>101390</v>
      </c>
      <c r="E121" s="25">
        <f>AR16</f>
        <v>320217.24</v>
      </c>
      <c r="F121" s="51">
        <f t="shared" si="1"/>
        <v>218827.24</v>
      </c>
    </row>
    <row r="122" spans="1:6" x14ac:dyDescent="0.25">
      <c r="A122" s="35"/>
      <c r="B122" s="34" t="s">
        <v>170</v>
      </c>
      <c r="C122" s="32" t="s">
        <v>220</v>
      </c>
      <c r="D122" s="41">
        <v>28740</v>
      </c>
      <c r="E122" s="25"/>
      <c r="F122" s="51">
        <f t="shared" si="1"/>
        <v>-28740</v>
      </c>
    </row>
    <row r="123" spans="1:6" x14ac:dyDescent="0.25">
      <c r="A123" s="35"/>
      <c r="B123" s="34" t="s">
        <v>67</v>
      </c>
      <c r="C123" s="32" t="s">
        <v>220</v>
      </c>
      <c r="D123" s="41"/>
      <c r="E123" s="25"/>
      <c r="F123" s="51">
        <f t="shared" si="1"/>
        <v>0</v>
      </c>
    </row>
    <row r="124" spans="1:6" x14ac:dyDescent="0.25">
      <c r="A124" s="35"/>
      <c r="B124" s="34" t="s">
        <v>171</v>
      </c>
      <c r="C124" s="32" t="s">
        <v>220</v>
      </c>
      <c r="D124" s="41"/>
      <c r="E124" s="25"/>
      <c r="F124" s="51">
        <f t="shared" si="1"/>
        <v>0</v>
      </c>
    </row>
    <row r="125" spans="1:6" x14ac:dyDescent="0.25">
      <c r="A125" s="35"/>
      <c r="B125" s="34" t="s">
        <v>27</v>
      </c>
      <c r="C125" s="32" t="s">
        <v>220</v>
      </c>
      <c r="D125" s="41"/>
      <c r="E125" s="25">
        <f>AR18</f>
        <v>616.03</v>
      </c>
      <c r="F125" s="51">
        <f t="shared" si="1"/>
        <v>616.03</v>
      </c>
    </row>
    <row r="126" spans="1:6" x14ac:dyDescent="0.25">
      <c r="A126" s="35"/>
      <c r="B126" s="34" t="s">
        <v>73</v>
      </c>
      <c r="C126" s="32" t="s">
        <v>220</v>
      </c>
      <c r="D126" s="41"/>
      <c r="E126" s="25">
        <f>AR40</f>
        <v>37100</v>
      </c>
      <c r="F126" s="51">
        <f t="shared" ref="F126:F154" si="2">E126-D126</f>
        <v>37100</v>
      </c>
    </row>
    <row r="127" spans="1:6" x14ac:dyDescent="0.25">
      <c r="A127" s="35"/>
      <c r="B127" s="34" t="s">
        <v>172</v>
      </c>
      <c r="C127" s="32" t="s">
        <v>220</v>
      </c>
      <c r="D127" s="41"/>
      <c r="E127" s="25"/>
      <c r="F127" s="51">
        <f t="shared" si="2"/>
        <v>0</v>
      </c>
    </row>
    <row r="128" spans="1:6" x14ac:dyDescent="0.25">
      <c r="A128" s="35"/>
      <c r="B128" s="34" t="s">
        <v>173</v>
      </c>
      <c r="C128" s="32" t="s">
        <v>220</v>
      </c>
      <c r="D128" s="41"/>
      <c r="E128" s="25"/>
      <c r="F128" s="51">
        <f t="shared" si="2"/>
        <v>0</v>
      </c>
    </row>
    <row r="129" spans="1:6" x14ac:dyDescent="0.25">
      <c r="A129" s="35"/>
      <c r="B129" s="34" t="s">
        <v>174</v>
      </c>
      <c r="C129" s="32" t="s">
        <v>220</v>
      </c>
      <c r="D129" s="41"/>
      <c r="E129" s="25"/>
      <c r="F129" s="51">
        <f t="shared" si="2"/>
        <v>0</v>
      </c>
    </row>
    <row r="130" spans="1:6" ht="37.5" customHeight="1" x14ac:dyDescent="0.25">
      <c r="A130" s="35"/>
      <c r="B130" s="34" t="s">
        <v>58</v>
      </c>
      <c r="C130" s="32"/>
      <c r="D130" s="41"/>
      <c r="E130" s="25">
        <f>AR44+E55</f>
        <v>1955</v>
      </c>
      <c r="F130" s="51">
        <f t="shared" si="2"/>
        <v>1955</v>
      </c>
    </row>
    <row r="131" spans="1:6" x14ac:dyDescent="0.25">
      <c r="A131" s="35"/>
      <c r="B131" s="34" t="s">
        <v>175</v>
      </c>
      <c r="C131" s="32" t="s">
        <v>220</v>
      </c>
      <c r="D131" s="41"/>
      <c r="E131" s="25">
        <f>AR24+AR25</f>
        <v>116308.63999999998</v>
      </c>
      <c r="F131" s="51">
        <f t="shared" si="2"/>
        <v>116308.63999999998</v>
      </c>
    </row>
    <row r="132" spans="1:6" x14ac:dyDescent="0.25">
      <c r="A132" s="35"/>
      <c r="B132" s="34" t="s">
        <v>75</v>
      </c>
      <c r="C132" s="32" t="s">
        <v>220</v>
      </c>
      <c r="D132" s="41"/>
      <c r="E132" s="25">
        <f>AR43</f>
        <v>78292.63</v>
      </c>
      <c r="F132" s="51">
        <f t="shared" si="2"/>
        <v>78292.63</v>
      </c>
    </row>
    <row r="133" spans="1:6" x14ac:dyDescent="0.25">
      <c r="A133" s="35"/>
      <c r="B133" s="34" t="s">
        <v>176</v>
      </c>
      <c r="C133" s="32" t="s">
        <v>220</v>
      </c>
      <c r="D133" s="41"/>
      <c r="E133" s="25"/>
      <c r="F133" s="51">
        <f t="shared" si="2"/>
        <v>0</v>
      </c>
    </row>
    <row r="134" spans="1:6" ht="24.75" x14ac:dyDescent="0.25">
      <c r="A134" s="35" t="s">
        <v>177</v>
      </c>
      <c r="B134" s="34" t="s">
        <v>178</v>
      </c>
      <c r="C134" s="32" t="s">
        <v>220</v>
      </c>
      <c r="D134" s="41"/>
      <c r="E134" s="25"/>
      <c r="F134" s="51">
        <f t="shared" si="2"/>
        <v>0</v>
      </c>
    </row>
    <row r="135" spans="1:6" ht="24.75" x14ac:dyDescent="0.25">
      <c r="A135" s="35" t="s">
        <v>179</v>
      </c>
      <c r="B135" s="34" t="s">
        <v>180</v>
      </c>
      <c r="C135" s="32" t="s">
        <v>220</v>
      </c>
      <c r="D135" s="41"/>
      <c r="E135" s="25"/>
      <c r="F135" s="51">
        <f t="shared" si="2"/>
        <v>0</v>
      </c>
    </row>
    <row r="136" spans="1:6" ht="24.75" x14ac:dyDescent="0.25">
      <c r="A136" s="31" t="s">
        <v>181</v>
      </c>
      <c r="B136" s="29" t="s">
        <v>182</v>
      </c>
      <c r="C136" s="32" t="s">
        <v>220</v>
      </c>
      <c r="D136" s="26">
        <f>D137+D138+D139+D140+D141+D142+D143+D144+D145+D146+D148+D149</f>
        <v>46837290</v>
      </c>
      <c r="E136" s="26">
        <f>E137+E138+E139+E140+E141+E142+E143+E144+E145+E146+E148+E149</f>
        <v>46891744.306476869</v>
      </c>
      <c r="F136" s="51">
        <f t="shared" si="2"/>
        <v>54454.306476868689</v>
      </c>
    </row>
    <row r="137" spans="1:6" x14ac:dyDescent="0.25">
      <c r="A137" s="33" t="s">
        <v>183</v>
      </c>
      <c r="B137" s="34" t="s">
        <v>184</v>
      </c>
      <c r="C137" s="32" t="s">
        <v>220</v>
      </c>
      <c r="D137" s="39"/>
      <c r="E137" s="25"/>
      <c r="F137" s="51">
        <f t="shared" si="2"/>
        <v>0</v>
      </c>
    </row>
    <row r="138" spans="1:6" ht="24.75" x14ac:dyDescent="0.25">
      <c r="A138" s="35" t="s">
        <v>185</v>
      </c>
      <c r="B138" s="34" t="s">
        <v>186</v>
      </c>
      <c r="C138" s="32" t="s">
        <v>220</v>
      </c>
      <c r="D138" s="41"/>
      <c r="E138" s="25"/>
      <c r="F138" s="51">
        <f t="shared" si="2"/>
        <v>0</v>
      </c>
    </row>
    <row r="139" spans="1:6" x14ac:dyDescent="0.25">
      <c r="A139" s="33" t="s">
        <v>187</v>
      </c>
      <c r="B139" s="34" t="s">
        <v>188</v>
      </c>
      <c r="C139" s="32" t="s">
        <v>220</v>
      </c>
      <c r="D139" s="56">
        <v>411000</v>
      </c>
      <c r="E139" s="55">
        <f>E12+E13</f>
        <v>2576126.63</v>
      </c>
      <c r="F139" s="51">
        <f t="shared" si="2"/>
        <v>2165126.63</v>
      </c>
    </row>
    <row r="140" spans="1:6" x14ac:dyDescent="0.25">
      <c r="A140" s="33" t="s">
        <v>189</v>
      </c>
      <c r="B140" s="34" t="s">
        <v>190</v>
      </c>
      <c r="C140" s="32" t="s">
        <v>220</v>
      </c>
      <c r="D140" s="56">
        <v>12868730</v>
      </c>
      <c r="E140" s="55">
        <f>AR22+AU30+AU31+E29+G38+G39</f>
        <v>18056209.876476873</v>
      </c>
      <c r="F140" s="51">
        <f t="shared" si="2"/>
        <v>5187479.8764768727</v>
      </c>
    </row>
    <row r="141" spans="1:6" ht="36.75" x14ac:dyDescent="0.25">
      <c r="A141" s="35" t="s">
        <v>191</v>
      </c>
      <c r="B141" s="34" t="s">
        <v>192</v>
      </c>
      <c r="C141" s="32" t="s">
        <v>220</v>
      </c>
      <c r="D141" s="41"/>
      <c r="E141" s="25"/>
      <c r="F141" s="51">
        <f t="shared" si="2"/>
        <v>0</v>
      </c>
    </row>
    <row r="142" spans="1:6" x14ac:dyDescent="0.25">
      <c r="A142" s="33" t="s">
        <v>193</v>
      </c>
      <c r="B142" s="34" t="s">
        <v>194</v>
      </c>
      <c r="C142" s="32" t="s">
        <v>220</v>
      </c>
      <c r="D142" s="56">
        <v>14759640</v>
      </c>
      <c r="E142" s="55">
        <f>AR9+AR10+E10+E11</f>
        <v>22996731.189999998</v>
      </c>
      <c r="F142" s="51">
        <f t="shared" si="2"/>
        <v>8237091.1899999976</v>
      </c>
    </row>
    <row r="143" spans="1:6" x14ac:dyDescent="0.25">
      <c r="A143" s="33" t="s">
        <v>195</v>
      </c>
      <c r="B143" s="34" t="s">
        <v>196</v>
      </c>
      <c r="C143" s="32" t="s">
        <v>220</v>
      </c>
      <c r="D143" s="52">
        <v>13693440</v>
      </c>
      <c r="E143" s="25"/>
      <c r="F143" s="51">
        <f t="shared" si="2"/>
        <v>-13693440</v>
      </c>
    </row>
    <row r="144" spans="1:6" x14ac:dyDescent="0.25">
      <c r="A144" s="33" t="s">
        <v>197</v>
      </c>
      <c r="B144" s="34" t="s">
        <v>198</v>
      </c>
      <c r="C144" s="32" t="s">
        <v>220</v>
      </c>
      <c r="D144" s="57">
        <v>3711020</v>
      </c>
      <c r="E144" s="25"/>
      <c r="F144" s="51">
        <f t="shared" si="2"/>
        <v>-3711020</v>
      </c>
    </row>
    <row r="145" spans="1:6" x14ac:dyDescent="0.25">
      <c r="A145" s="33" t="s">
        <v>199</v>
      </c>
      <c r="B145" s="34" t="s">
        <v>200</v>
      </c>
      <c r="C145" s="32" t="s">
        <v>220</v>
      </c>
      <c r="D145" s="56">
        <v>1393460</v>
      </c>
      <c r="E145" s="55">
        <f>E24+AY10</f>
        <v>3262676.61</v>
      </c>
      <c r="F145" s="51">
        <f t="shared" si="2"/>
        <v>1869216.6099999999</v>
      </c>
    </row>
    <row r="146" spans="1:6" ht="48.75" x14ac:dyDescent="0.25">
      <c r="A146" s="35" t="s">
        <v>201</v>
      </c>
      <c r="B146" s="34" t="s">
        <v>202</v>
      </c>
      <c r="C146" s="32" t="s">
        <v>220</v>
      </c>
      <c r="D146" s="41"/>
      <c r="E146" s="25"/>
      <c r="F146" s="51">
        <f t="shared" si="2"/>
        <v>0</v>
      </c>
    </row>
    <row r="147" spans="1:6" ht="24.75" x14ac:dyDescent="0.25">
      <c r="A147" s="35" t="s">
        <v>203</v>
      </c>
      <c r="B147" s="34" t="s">
        <v>204</v>
      </c>
      <c r="C147" s="36" t="s">
        <v>205</v>
      </c>
      <c r="D147" s="42"/>
      <c r="E147" s="25"/>
      <c r="F147" s="51">
        <f t="shared" si="2"/>
        <v>0</v>
      </c>
    </row>
    <row r="148" spans="1:6" ht="84.75" x14ac:dyDescent="0.25">
      <c r="A148" s="35" t="s">
        <v>206</v>
      </c>
      <c r="B148" s="34" t="s">
        <v>207</v>
      </c>
      <c r="C148" s="36" t="s">
        <v>220</v>
      </c>
      <c r="D148" s="41"/>
      <c r="E148" s="25"/>
      <c r="F148" s="51">
        <f t="shared" si="2"/>
        <v>0</v>
      </c>
    </row>
    <row r="149" spans="1:6" x14ac:dyDescent="0.25">
      <c r="A149" s="35" t="s">
        <v>208</v>
      </c>
      <c r="B149" s="34" t="s">
        <v>209</v>
      </c>
      <c r="C149" s="36" t="s">
        <v>220</v>
      </c>
      <c r="D149" s="41"/>
      <c r="E149" s="25"/>
      <c r="F149" s="51">
        <f t="shared" si="2"/>
        <v>0</v>
      </c>
    </row>
    <row r="150" spans="1:6" ht="36.75" x14ac:dyDescent="0.25">
      <c r="A150" s="31" t="s">
        <v>210</v>
      </c>
      <c r="B150" s="29" t="s">
        <v>211</v>
      </c>
      <c r="C150" s="36" t="s">
        <v>220</v>
      </c>
      <c r="D150" s="38">
        <v>-6465190</v>
      </c>
      <c r="E150" s="26"/>
      <c r="F150" s="51">
        <f t="shared" si="2"/>
        <v>6465190</v>
      </c>
    </row>
    <row r="151" spans="1:6" ht="24.75" x14ac:dyDescent="0.25">
      <c r="A151" s="35" t="s">
        <v>212</v>
      </c>
      <c r="B151" s="34" t="s">
        <v>213</v>
      </c>
      <c r="C151" s="36" t="s">
        <v>220</v>
      </c>
      <c r="D151" s="41"/>
      <c r="E151" s="25"/>
      <c r="F151" s="51">
        <f t="shared" si="2"/>
        <v>0</v>
      </c>
    </row>
    <row r="152" spans="1:6" ht="24.75" x14ac:dyDescent="0.25">
      <c r="A152" s="31" t="s">
        <v>214</v>
      </c>
      <c r="B152" s="29" t="s">
        <v>215</v>
      </c>
      <c r="C152" s="36" t="s">
        <v>220</v>
      </c>
      <c r="D152" s="53">
        <v>92007130</v>
      </c>
      <c r="E152" s="53">
        <f>E56</f>
        <v>28026640.079999998</v>
      </c>
      <c r="F152" s="51">
        <f t="shared" si="2"/>
        <v>-63980489.920000002</v>
      </c>
    </row>
    <row r="153" spans="1:6" ht="24.75" x14ac:dyDescent="0.25">
      <c r="A153" s="35" t="s">
        <v>129</v>
      </c>
      <c r="B153" s="34" t="s">
        <v>216</v>
      </c>
      <c r="C153" s="36" t="s">
        <v>217</v>
      </c>
      <c r="D153" s="41"/>
      <c r="E153" s="25"/>
      <c r="F153" s="51">
        <f t="shared" si="2"/>
        <v>0</v>
      </c>
    </row>
    <row r="154" spans="1:6" ht="48.75" x14ac:dyDescent="0.25">
      <c r="A154" s="35" t="s">
        <v>181</v>
      </c>
      <c r="B154" s="34" t="s">
        <v>218</v>
      </c>
      <c r="C154" s="36" t="s">
        <v>219</v>
      </c>
      <c r="D154" s="41"/>
      <c r="E154" s="25"/>
      <c r="F154" s="51">
        <f t="shared" si="2"/>
        <v>0</v>
      </c>
    </row>
    <row r="157" spans="1:6" x14ac:dyDescent="0.25">
      <c r="D157" t="s">
        <v>231</v>
      </c>
      <c r="E157" s="51">
        <f>E152+E61</f>
        <v>197179003.99000001</v>
      </c>
    </row>
    <row r="158" spans="1:6" x14ac:dyDescent="0.25">
      <c r="D158" t="s">
        <v>232</v>
      </c>
      <c r="E158" s="51">
        <f>E57+AR45+AY10+AY21+AY22+AY23+AY24+AY25</f>
        <v>197179003.99000001</v>
      </c>
    </row>
    <row r="163" spans="4:5" x14ac:dyDescent="0.25">
      <c r="D163" s="51">
        <f>D152+D61</f>
        <v>217181780</v>
      </c>
      <c r="E163" s="51">
        <f>E152+E61</f>
        <v>197179003.99000001</v>
      </c>
    </row>
  </sheetData>
  <mergeCells count="7">
    <mergeCell ref="AV4:BD4"/>
    <mergeCell ref="AV5:BD5"/>
    <mergeCell ref="B4:J4"/>
    <mergeCell ref="B5:J5"/>
    <mergeCell ref="B6:J6"/>
    <mergeCell ref="W4:AE4"/>
    <mergeCell ref="W5:AE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71"/>
  <sheetViews>
    <sheetView view="pageBreakPreview" topLeftCell="A230" zoomScaleNormal="100" zoomScaleSheetLayoutView="100" workbookViewId="0">
      <selection activeCell="J259" sqref="J259"/>
    </sheetView>
  </sheetViews>
  <sheetFormatPr defaultRowHeight="15.75" x14ac:dyDescent="0.25"/>
  <cols>
    <col min="1" max="1" width="7.7109375" style="67" customWidth="1"/>
    <col min="2" max="2" width="9.140625" style="67" customWidth="1"/>
    <col min="3" max="3" width="8" style="67" customWidth="1"/>
    <col min="4" max="5" width="9.140625" style="67" customWidth="1"/>
    <col min="6" max="6" width="11.7109375" style="67" customWidth="1"/>
    <col min="7" max="8" width="9.140625" style="67" customWidth="1"/>
    <col min="9" max="9" width="10.42578125" style="67" customWidth="1"/>
    <col min="10" max="13" width="9.42578125" style="67" customWidth="1"/>
    <col min="14" max="14" width="15.28515625" style="67" customWidth="1"/>
    <col min="15" max="256" width="9.140625" style="67"/>
    <col min="257" max="257" width="7.7109375" style="67" customWidth="1"/>
    <col min="258" max="258" width="9.140625" style="67" customWidth="1"/>
    <col min="259" max="259" width="8" style="67" customWidth="1"/>
    <col min="260" max="261" width="9.140625" style="67" customWidth="1"/>
    <col min="262" max="262" width="11.7109375" style="67" customWidth="1"/>
    <col min="263" max="264" width="9.140625" style="67" customWidth="1"/>
    <col min="265" max="265" width="10.42578125" style="67" customWidth="1"/>
    <col min="266" max="269" width="9.42578125" style="67" customWidth="1"/>
    <col min="270" max="270" width="15.28515625" style="67" customWidth="1"/>
    <col min="271" max="512" width="9.140625" style="67"/>
    <col min="513" max="513" width="7.7109375" style="67" customWidth="1"/>
    <col min="514" max="514" width="9.140625" style="67" customWidth="1"/>
    <col min="515" max="515" width="8" style="67" customWidth="1"/>
    <col min="516" max="517" width="9.140625" style="67" customWidth="1"/>
    <col min="518" max="518" width="11.7109375" style="67" customWidth="1"/>
    <col min="519" max="520" width="9.140625" style="67" customWidth="1"/>
    <col min="521" max="521" width="10.42578125" style="67" customWidth="1"/>
    <col min="522" max="525" width="9.42578125" style="67" customWidth="1"/>
    <col min="526" max="526" width="15.28515625" style="67" customWidth="1"/>
    <col min="527" max="768" width="9.140625" style="67"/>
    <col min="769" max="769" width="7.7109375" style="67" customWidth="1"/>
    <col min="770" max="770" width="9.140625" style="67" customWidth="1"/>
    <col min="771" max="771" width="8" style="67" customWidth="1"/>
    <col min="772" max="773" width="9.140625" style="67" customWidth="1"/>
    <col min="774" max="774" width="11.7109375" style="67" customWidth="1"/>
    <col min="775" max="776" width="9.140625" style="67" customWidth="1"/>
    <col min="777" max="777" width="10.42578125" style="67" customWidth="1"/>
    <col min="778" max="781" width="9.42578125" style="67" customWidth="1"/>
    <col min="782" max="782" width="15.28515625" style="67" customWidth="1"/>
    <col min="783" max="1024" width="9.140625" style="67"/>
    <col min="1025" max="1025" width="7.7109375" style="67" customWidth="1"/>
    <col min="1026" max="1026" width="9.140625" style="67" customWidth="1"/>
    <col min="1027" max="1027" width="8" style="67" customWidth="1"/>
    <col min="1028" max="1029" width="9.140625" style="67" customWidth="1"/>
    <col min="1030" max="1030" width="11.7109375" style="67" customWidth="1"/>
    <col min="1031" max="1032" width="9.140625" style="67" customWidth="1"/>
    <col min="1033" max="1033" width="10.42578125" style="67" customWidth="1"/>
    <col min="1034" max="1037" width="9.42578125" style="67" customWidth="1"/>
    <col min="1038" max="1038" width="15.28515625" style="67" customWidth="1"/>
    <col min="1039" max="1280" width="9.140625" style="67"/>
    <col min="1281" max="1281" width="7.7109375" style="67" customWidth="1"/>
    <col min="1282" max="1282" width="9.140625" style="67" customWidth="1"/>
    <col min="1283" max="1283" width="8" style="67" customWidth="1"/>
    <col min="1284" max="1285" width="9.140625" style="67" customWidth="1"/>
    <col min="1286" max="1286" width="11.7109375" style="67" customWidth="1"/>
    <col min="1287" max="1288" width="9.140625" style="67" customWidth="1"/>
    <col min="1289" max="1289" width="10.42578125" style="67" customWidth="1"/>
    <col min="1290" max="1293" width="9.42578125" style="67" customWidth="1"/>
    <col min="1294" max="1294" width="15.28515625" style="67" customWidth="1"/>
    <col min="1295" max="1536" width="9.140625" style="67"/>
    <col min="1537" max="1537" width="7.7109375" style="67" customWidth="1"/>
    <col min="1538" max="1538" width="9.140625" style="67" customWidth="1"/>
    <col min="1539" max="1539" width="8" style="67" customWidth="1"/>
    <col min="1540" max="1541" width="9.140625" style="67" customWidth="1"/>
    <col min="1542" max="1542" width="11.7109375" style="67" customWidth="1"/>
    <col min="1543" max="1544" width="9.140625" style="67" customWidth="1"/>
    <col min="1545" max="1545" width="10.42578125" style="67" customWidth="1"/>
    <col min="1546" max="1549" width="9.42578125" style="67" customWidth="1"/>
    <col min="1550" max="1550" width="15.28515625" style="67" customWidth="1"/>
    <col min="1551" max="1792" width="9.140625" style="67"/>
    <col min="1793" max="1793" width="7.7109375" style="67" customWidth="1"/>
    <col min="1794" max="1794" width="9.140625" style="67" customWidth="1"/>
    <col min="1795" max="1795" width="8" style="67" customWidth="1"/>
    <col min="1796" max="1797" width="9.140625" style="67" customWidth="1"/>
    <col min="1798" max="1798" width="11.7109375" style="67" customWidth="1"/>
    <col min="1799" max="1800" width="9.140625" style="67" customWidth="1"/>
    <col min="1801" max="1801" width="10.42578125" style="67" customWidth="1"/>
    <col min="1802" max="1805" width="9.42578125" style="67" customWidth="1"/>
    <col min="1806" max="1806" width="15.28515625" style="67" customWidth="1"/>
    <col min="1807" max="2048" width="9.140625" style="67"/>
    <col min="2049" max="2049" width="7.7109375" style="67" customWidth="1"/>
    <col min="2050" max="2050" width="9.140625" style="67" customWidth="1"/>
    <col min="2051" max="2051" width="8" style="67" customWidth="1"/>
    <col min="2052" max="2053" width="9.140625" style="67" customWidth="1"/>
    <col min="2054" max="2054" width="11.7109375" style="67" customWidth="1"/>
    <col min="2055" max="2056" width="9.140625" style="67" customWidth="1"/>
    <col min="2057" max="2057" width="10.42578125" style="67" customWidth="1"/>
    <col min="2058" max="2061" width="9.42578125" style="67" customWidth="1"/>
    <col min="2062" max="2062" width="15.28515625" style="67" customWidth="1"/>
    <col min="2063" max="2304" width="9.140625" style="67"/>
    <col min="2305" max="2305" width="7.7109375" style="67" customWidth="1"/>
    <col min="2306" max="2306" width="9.140625" style="67" customWidth="1"/>
    <col min="2307" max="2307" width="8" style="67" customWidth="1"/>
    <col min="2308" max="2309" width="9.140625" style="67" customWidth="1"/>
    <col min="2310" max="2310" width="11.7109375" style="67" customWidth="1"/>
    <col min="2311" max="2312" width="9.140625" style="67" customWidth="1"/>
    <col min="2313" max="2313" width="10.42578125" style="67" customWidth="1"/>
    <col min="2314" max="2317" width="9.42578125" style="67" customWidth="1"/>
    <col min="2318" max="2318" width="15.28515625" style="67" customWidth="1"/>
    <col min="2319" max="2560" width="9.140625" style="67"/>
    <col min="2561" max="2561" width="7.7109375" style="67" customWidth="1"/>
    <col min="2562" max="2562" width="9.140625" style="67" customWidth="1"/>
    <col min="2563" max="2563" width="8" style="67" customWidth="1"/>
    <col min="2564" max="2565" width="9.140625" style="67" customWidth="1"/>
    <col min="2566" max="2566" width="11.7109375" style="67" customWidth="1"/>
    <col min="2567" max="2568" width="9.140625" style="67" customWidth="1"/>
    <col min="2569" max="2569" width="10.42578125" style="67" customWidth="1"/>
    <col min="2570" max="2573" width="9.42578125" style="67" customWidth="1"/>
    <col min="2574" max="2574" width="15.28515625" style="67" customWidth="1"/>
    <col min="2575" max="2816" width="9.140625" style="67"/>
    <col min="2817" max="2817" width="7.7109375" style="67" customWidth="1"/>
    <col min="2818" max="2818" width="9.140625" style="67" customWidth="1"/>
    <col min="2819" max="2819" width="8" style="67" customWidth="1"/>
    <col min="2820" max="2821" width="9.140625" style="67" customWidth="1"/>
    <col min="2822" max="2822" width="11.7109375" style="67" customWidth="1"/>
    <col min="2823" max="2824" width="9.140625" style="67" customWidth="1"/>
    <col min="2825" max="2825" width="10.42578125" style="67" customWidth="1"/>
    <col min="2826" max="2829" width="9.42578125" style="67" customWidth="1"/>
    <col min="2830" max="2830" width="15.28515625" style="67" customWidth="1"/>
    <col min="2831" max="3072" width="9.140625" style="67"/>
    <col min="3073" max="3073" width="7.7109375" style="67" customWidth="1"/>
    <col min="3074" max="3074" width="9.140625" style="67" customWidth="1"/>
    <col min="3075" max="3075" width="8" style="67" customWidth="1"/>
    <col min="3076" max="3077" width="9.140625" style="67" customWidth="1"/>
    <col min="3078" max="3078" width="11.7109375" style="67" customWidth="1"/>
    <col min="3079" max="3080" width="9.140625" style="67" customWidth="1"/>
    <col min="3081" max="3081" width="10.42578125" style="67" customWidth="1"/>
    <col min="3082" max="3085" width="9.42578125" style="67" customWidth="1"/>
    <col min="3086" max="3086" width="15.28515625" style="67" customWidth="1"/>
    <col min="3087" max="3328" width="9.140625" style="67"/>
    <col min="3329" max="3329" width="7.7109375" style="67" customWidth="1"/>
    <col min="3330" max="3330" width="9.140625" style="67" customWidth="1"/>
    <col min="3331" max="3331" width="8" style="67" customWidth="1"/>
    <col min="3332" max="3333" width="9.140625" style="67" customWidth="1"/>
    <col min="3334" max="3334" width="11.7109375" style="67" customWidth="1"/>
    <col min="3335" max="3336" width="9.140625" style="67" customWidth="1"/>
    <col min="3337" max="3337" width="10.42578125" style="67" customWidth="1"/>
    <col min="3338" max="3341" width="9.42578125" style="67" customWidth="1"/>
    <col min="3342" max="3342" width="15.28515625" style="67" customWidth="1"/>
    <col min="3343" max="3584" width="9.140625" style="67"/>
    <col min="3585" max="3585" width="7.7109375" style="67" customWidth="1"/>
    <col min="3586" max="3586" width="9.140625" style="67" customWidth="1"/>
    <col min="3587" max="3587" width="8" style="67" customWidth="1"/>
    <col min="3588" max="3589" width="9.140625" style="67" customWidth="1"/>
    <col min="3590" max="3590" width="11.7109375" style="67" customWidth="1"/>
    <col min="3591" max="3592" width="9.140625" style="67" customWidth="1"/>
    <col min="3593" max="3593" width="10.42578125" style="67" customWidth="1"/>
    <col min="3594" max="3597" width="9.42578125" style="67" customWidth="1"/>
    <col min="3598" max="3598" width="15.28515625" style="67" customWidth="1"/>
    <col min="3599" max="3840" width="9.140625" style="67"/>
    <col min="3841" max="3841" width="7.7109375" style="67" customWidth="1"/>
    <col min="3842" max="3842" width="9.140625" style="67" customWidth="1"/>
    <col min="3843" max="3843" width="8" style="67" customWidth="1"/>
    <col min="3844" max="3845" width="9.140625" style="67" customWidth="1"/>
    <col min="3846" max="3846" width="11.7109375" style="67" customWidth="1"/>
    <col min="3847" max="3848" width="9.140625" style="67" customWidth="1"/>
    <col min="3849" max="3849" width="10.42578125" style="67" customWidth="1"/>
    <col min="3850" max="3853" width="9.42578125" style="67" customWidth="1"/>
    <col min="3854" max="3854" width="15.28515625" style="67" customWidth="1"/>
    <col min="3855" max="4096" width="9.140625" style="67"/>
    <col min="4097" max="4097" width="7.7109375" style="67" customWidth="1"/>
    <col min="4098" max="4098" width="9.140625" style="67" customWidth="1"/>
    <col min="4099" max="4099" width="8" style="67" customWidth="1"/>
    <col min="4100" max="4101" width="9.140625" style="67" customWidth="1"/>
    <col min="4102" max="4102" width="11.7109375" style="67" customWidth="1"/>
    <col min="4103" max="4104" width="9.140625" style="67" customWidth="1"/>
    <col min="4105" max="4105" width="10.42578125" style="67" customWidth="1"/>
    <col min="4106" max="4109" width="9.42578125" style="67" customWidth="1"/>
    <col min="4110" max="4110" width="15.28515625" style="67" customWidth="1"/>
    <col min="4111" max="4352" width="9.140625" style="67"/>
    <col min="4353" max="4353" width="7.7109375" style="67" customWidth="1"/>
    <col min="4354" max="4354" width="9.140625" style="67" customWidth="1"/>
    <col min="4355" max="4355" width="8" style="67" customWidth="1"/>
    <col min="4356" max="4357" width="9.140625" style="67" customWidth="1"/>
    <col min="4358" max="4358" width="11.7109375" style="67" customWidth="1"/>
    <col min="4359" max="4360" width="9.140625" style="67" customWidth="1"/>
    <col min="4361" max="4361" width="10.42578125" style="67" customWidth="1"/>
    <col min="4362" max="4365" width="9.42578125" style="67" customWidth="1"/>
    <col min="4366" max="4366" width="15.28515625" style="67" customWidth="1"/>
    <col min="4367" max="4608" width="9.140625" style="67"/>
    <col min="4609" max="4609" width="7.7109375" style="67" customWidth="1"/>
    <col min="4610" max="4610" width="9.140625" style="67" customWidth="1"/>
    <col min="4611" max="4611" width="8" style="67" customWidth="1"/>
    <col min="4612" max="4613" width="9.140625" style="67" customWidth="1"/>
    <col min="4614" max="4614" width="11.7109375" style="67" customWidth="1"/>
    <col min="4615" max="4616" width="9.140625" style="67" customWidth="1"/>
    <col min="4617" max="4617" width="10.42578125" style="67" customWidth="1"/>
    <col min="4618" max="4621" width="9.42578125" style="67" customWidth="1"/>
    <col min="4622" max="4622" width="15.28515625" style="67" customWidth="1"/>
    <col min="4623" max="4864" width="9.140625" style="67"/>
    <col min="4865" max="4865" width="7.7109375" style="67" customWidth="1"/>
    <col min="4866" max="4866" width="9.140625" style="67" customWidth="1"/>
    <col min="4867" max="4867" width="8" style="67" customWidth="1"/>
    <col min="4868" max="4869" width="9.140625" style="67" customWidth="1"/>
    <col min="4870" max="4870" width="11.7109375" style="67" customWidth="1"/>
    <col min="4871" max="4872" width="9.140625" style="67" customWidth="1"/>
    <col min="4873" max="4873" width="10.42578125" style="67" customWidth="1"/>
    <col min="4874" max="4877" width="9.42578125" style="67" customWidth="1"/>
    <col min="4878" max="4878" width="15.28515625" style="67" customWidth="1"/>
    <col min="4879" max="5120" width="9.140625" style="67"/>
    <col min="5121" max="5121" width="7.7109375" style="67" customWidth="1"/>
    <col min="5122" max="5122" width="9.140625" style="67" customWidth="1"/>
    <col min="5123" max="5123" width="8" style="67" customWidth="1"/>
    <col min="5124" max="5125" width="9.140625" style="67" customWidth="1"/>
    <col min="5126" max="5126" width="11.7109375" style="67" customWidth="1"/>
    <col min="5127" max="5128" width="9.140625" style="67" customWidth="1"/>
    <col min="5129" max="5129" width="10.42578125" style="67" customWidth="1"/>
    <col min="5130" max="5133" width="9.42578125" style="67" customWidth="1"/>
    <col min="5134" max="5134" width="15.28515625" style="67" customWidth="1"/>
    <col min="5135" max="5376" width="9.140625" style="67"/>
    <col min="5377" max="5377" width="7.7109375" style="67" customWidth="1"/>
    <col min="5378" max="5378" width="9.140625" style="67" customWidth="1"/>
    <col min="5379" max="5379" width="8" style="67" customWidth="1"/>
    <col min="5380" max="5381" width="9.140625" style="67" customWidth="1"/>
    <col min="5382" max="5382" width="11.7109375" style="67" customWidth="1"/>
    <col min="5383" max="5384" width="9.140625" style="67" customWidth="1"/>
    <col min="5385" max="5385" width="10.42578125" style="67" customWidth="1"/>
    <col min="5386" max="5389" width="9.42578125" style="67" customWidth="1"/>
    <col min="5390" max="5390" width="15.28515625" style="67" customWidth="1"/>
    <col min="5391" max="5632" width="9.140625" style="67"/>
    <col min="5633" max="5633" width="7.7109375" style="67" customWidth="1"/>
    <col min="5634" max="5634" width="9.140625" style="67" customWidth="1"/>
    <col min="5635" max="5635" width="8" style="67" customWidth="1"/>
    <col min="5636" max="5637" width="9.140625" style="67" customWidth="1"/>
    <col min="5638" max="5638" width="11.7109375" style="67" customWidth="1"/>
    <col min="5639" max="5640" width="9.140625" style="67" customWidth="1"/>
    <col min="5641" max="5641" width="10.42578125" style="67" customWidth="1"/>
    <col min="5642" max="5645" width="9.42578125" style="67" customWidth="1"/>
    <col min="5646" max="5646" width="15.28515625" style="67" customWidth="1"/>
    <col min="5647" max="5888" width="9.140625" style="67"/>
    <col min="5889" max="5889" width="7.7109375" style="67" customWidth="1"/>
    <col min="5890" max="5890" width="9.140625" style="67" customWidth="1"/>
    <col min="5891" max="5891" width="8" style="67" customWidth="1"/>
    <col min="5892" max="5893" width="9.140625" style="67" customWidth="1"/>
    <col min="5894" max="5894" width="11.7109375" style="67" customWidth="1"/>
    <col min="5895" max="5896" width="9.140625" style="67" customWidth="1"/>
    <col min="5897" max="5897" width="10.42578125" style="67" customWidth="1"/>
    <col min="5898" max="5901" width="9.42578125" style="67" customWidth="1"/>
    <col min="5902" max="5902" width="15.28515625" style="67" customWidth="1"/>
    <col min="5903" max="6144" width="9.140625" style="67"/>
    <col min="6145" max="6145" width="7.7109375" style="67" customWidth="1"/>
    <col min="6146" max="6146" width="9.140625" style="67" customWidth="1"/>
    <col min="6147" max="6147" width="8" style="67" customWidth="1"/>
    <col min="6148" max="6149" width="9.140625" style="67" customWidth="1"/>
    <col min="6150" max="6150" width="11.7109375" style="67" customWidth="1"/>
    <col min="6151" max="6152" width="9.140625" style="67" customWidth="1"/>
    <col min="6153" max="6153" width="10.42578125" style="67" customWidth="1"/>
    <col min="6154" max="6157" width="9.42578125" style="67" customWidth="1"/>
    <col min="6158" max="6158" width="15.28515625" style="67" customWidth="1"/>
    <col min="6159" max="6400" width="9.140625" style="67"/>
    <col min="6401" max="6401" width="7.7109375" style="67" customWidth="1"/>
    <col min="6402" max="6402" width="9.140625" style="67" customWidth="1"/>
    <col min="6403" max="6403" width="8" style="67" customWidth="1"/>
    <col min="6404" max="6405" width="9.140625" style="67" customWidth="1"/>
    <col min="6406" max="6406" width="11.7109375" style="67" customWidth="1"/>
    <col min="6407" max="6408" width="9.140625" style="67" customWidth="1"/>
    <col min="6409" max="6409" width="10.42578125" style="67" customWidth="1"/>
    <col min="6410" max="6413" width="9.42578125" style="67" customWidth="1"/>
    <col min="6414" max="6414" width="15.28515625" style="67" customWidth="1"/>
    <col min="6415" max="6656" width="9.140625" style="67"/>
    <col min="6657" max="6657" width="7.7109375" style="67" customWidth="1"/>
    <col min="6658" max="6658" width="9.140625" style="67" customWidth="1"/>
    <col min="6659" max="6659" width="8" style="67" customWidth="1"/>
    <col min="6660" max="6661" width="9.140625" style="67" customWidth="1"/>
    <col min="6662" max="6662" width="11.7109375" style="67" customWidth="1"/>
    <col min="6663" max="6664" width="9.140625" style="67" customWidth="1"/>
    <col min="6665" max="6665" width="10.42578125" style="67" customWidth="1"/>
    <col min="6666" max="6669" width="9.42578125" style="67" customWidth="1"/>
    <col min="6670" max="6670" width="15.28515625" style="67" customWidth="1"/>
    <col min="6671" max="6912" width="9.140625" style="67"/>
    <col min="6913" max="6913" width="7.7109375" style="67" customWidth="1"/>
    <col min="6914" max="6914" width="9.140625" style="67" customWidth="1"/>
    <col min="6915" max="6915" width="8" style="67" customWidth="1"/>
    <col min="6916" max="6917" width="9.140625" style="67" customWidth="1"/>
    <col min="6918" max="6918" width="11.7109375" style="67" customWidth="1"/>
    <col min="6919" max="6920" width="9.140625" style="67" customWidth="1"/>
    <col min="6921" max="6921" width="10.42578125" style="67" customWidth="1"/>
    <col min="6922" max="6925" width="9.42578125" style="67" customWidth="1"/>
    <col min="6926" max="6926" width="15.28515625" style="67" customWidth="1"/>
    <col min="6927" max="7168" width="9.140625" style="67"/>
    <col min="7169" max="7169" width="7.7109375" style="67" customWidth="1"/>
    <col min="7170" max="7170" width="9.140625" style="67" customWidth="1"/>
    <col min="7171" max="7171" width="8" style="67" customWidth="1"/>
    <col min="7172" max="7173" width="9.140625" style="67" customWidth="1"/>
    <col min="7174" max="7174" width="11.7109375" style="67" customWidth="1"/>
    <col min="7175" max="7176" width="9.140625" style="67" customWidth="1"/>
    <col min="7177" max="7177" width="10.42578125" style="67" customWidth="1"/>
    <col min="7178" max="7181" width="9.42578125" style="67" customWidth="1"/>
    <col min="7182" max="7182" width="15.28515625" style="67" customWidth="1"/>
    <col min="7183" max="7424" width="9.140625" style="67"/>
    <col min="7425" max="7425" width="7.7109375" style="67" customWidth="1"/>
    <col min="7426" max="7426" width="9.140625" style="67" customWidth="1"/>
    <col min="7427" max="7427" width="8" style="67" customWidth="1"/>
    <col min="7428" max="7429" width="9.140625" style="67" customWidth="1"/>
    <col min="7430" max="7430" width="11.7109375" style="67" customWidth="1"/>
    <col min="7431" max="7432" width="9.140625" style="67" customWidth="1"/>
    <col min="7433" max="7433" width="10.42578125" style="67" customWidth="1"/>
    <col min="7434" max="7437" width="9.42578125" style="67" customWidth="1"/>
    <col min="7438" max="7438" width="15.28515625" style="67" customWidth="1"/>
    <col min="7439" max="7680" width="9.140625" style="67"/>
    <col min="7681" max="7681" width="7.7109375" style="67" customWidth="1"/>
    <col min="7682" max="7682" width="9.140625" style="67" customWidth="1"/>
    <col min="7683" max="7683" width="8" style="67" customWidth="1"/>
    <col min="7684" max="7685" width="9.140625" style="67" customWidth="1"/>
    <col min="7686" max="7686" width="11.7109375" style="67" customWidth="1"/>
    <col min="7687" max="7688" width="9.140625" style="67" customWidth="1"/>
    <col min="7689" max="7689" width="10.42578125" style="67" customWidth="1"/>
    <col min="7690" max="7693" width="9.42578125" style="67" customWidth="1"/>
    <col min="7694" max="7694" width="15.28515625" style="67" customWidth="1"/>
    <col min="7695" max="7936" width="9.140625" style="67"/>
    <col min="7937" max="7937" width="7.7109375" style="67" customWidth="1"/>
    <col min="7938" max="7938" width="9.140625" style="67" customWidth="1"/>
    <col min="7939" max="7939" width="8" style="67" customWidth="1"/>
    <col min="7940" max="7941" width="9.140625" style="67" customWidth="1"/>
    <col min="7942" max="7942" width="11.7109375" style="67" customWidth="1"/>
    <col min="7943" max="7944" width="9.140625" style="67" customWidth="1"/>
    <col min="7945" max="7945" width="10.42578125" style="67" customWidth="1"/>
    <col min="7946" max="7949" width="9.42578125" style="67" customWidth="1"/>
    <col min="7950" max="7950" width="15.28515625" style="67" customWidth="1"/>
    <col min="7951" max="8192" width="9.140625" style="67"/>
    <col min="8193" max="8193" width="7.7109375" style="67" customWidth="1"/>
    <col min="8194" max="8194" width="9.140625" style="67" customWidth="1"/>
    <col min="8195" max="8195" width="8" style="67" customWidth="1"/>
    <col min="8196" max="8197" width="9.140625" style="67" customWidth="1"/>
    <col min="8198" max="8198" width="11.7109375" style="67" customWidth="1"/>
    <col min="8199" max="8200" width="9.140625" style="67" customWidth="1"/>
    <col min="8201" max="8201" width="10.42578125" style="67" customWidth="1"/>
    <col min="8202" max="8205" width="9.42578125" style="67" customWidth="1"/>
    <col min="8206" max="8206" width="15.28515625" style="67" customWidth="1"/>
    <col min="8207" max="8448" width="9.140625" style="67"/>
    <col min="8449" max="8449" width="7.7109375" style="67" customWidth="1"/>
    <col min="8450" max="8450" width="9.140625" style="67" customWidth="1"/>
    <col min="8451" max="8451" width="8" style="67" customWidth="1"/>
    <col min="8452" max="8453" width="9.140625" style="67" customWidth="1"/>
    <col min="8454" max="8454" width="11.7109375" style="67" customWidth="1"/>
    <col min="8455" max="8456" width="9.140625" style="67" customWidth="1"/>
    <col min="8457" max="8457" width="10.42578125" style="67" customWidth="1"/>
    <col min="8458" max="8461" width="9.42578125" style="67" customWidth="1"/>
    <col min="8462" max="8462" width="15.28515625" style="67" customWidth="1"/>
    <col min="8463" max="8704" width="9.140625" style="67"/>
    <col min="8705" max="8705" width="7.7109375" style="67" customWidth="1"/>
    <col min="8706" max="8706" width="9.140625" style="67" customWidth="1"/>
    <col min="8707" max="8707" width="8" style="67" customWidth="1"/>
    <col min="8708" max="8709" width="9.140625" style="67" customWidth="1"/>
    <col min="8710" max="8710" width="11.7109375" style="67" customWidth="1"/>
    <col min="8711" max="8712" width="9.140625" style="67" customWidth="1"/>
    <col min="8713" max="8713" width="10.42578125" style="67" customWidth="1"/>
    <col min="8714" max="8717" width="9.42578125" style="67" customWidth="1"/>
    <col min="8718" max="8718" width="15.28515625" style="67" customWidth="1"/>
    <col min="8719" max="8960" width="9.140625" style="67"/>
    <col min="8961" max="8961" width="7.7109375" style="67" customWidth="1"/>
    <col min="8962" max="8962" width="9.140625" style="67" customWidth="1"/>
    <col min="8963" max="8963" width="8" style="67" customWidth="1"/>
    <col min="8964" max="8965" width="9.140625" style="67" customWidth="1"/>
    <col min="8966" max="8966" width="11.7109375" style="67" customWidth="1"/>
    <col min="8967" max="8968" width="9.140625" style="67" customWidth="1"/>
    <col min="8969" max="8969" width="10.42578125" style="67" customWidth="1"/>
    <col min="8970" max="8973" width="9.42578125" style="67" customWidth="1"/>
    <col min="8974" max="8974" width="15.28515625" style="67" customWidth="1"/>
    <col min="8975" max="9216" width="9.140625" style="67"/>
    <col min="9217" max="9217" width="7.7109375" style="67" customWidth="1"/>
    <col min="9218" max="9218" width="9.140625" style="67" customWidth="1"/>
    <col min="9219" max="9219" width="8" style="67" customWidth="1"/>
    <col min="9220" max="9221" width="9.140625" style="67" customWidth="1"/>
    <col min="9222" max="9222" width="11.7109375" style="67" customWidth="1"/>
    <col min="9223" max="9224" width="9.140625" style="67" customWidth="1"/>
    <col min="9225" max="9225" width="10.42578125" style="67" customWidth="1"/>
    <col min="9226" max="9229" width="9.42578125" style="67" customWidth="1"/>
    <col min="9230" max="9230" width="15.28515625" style="67" customWidth="1"/>
    <col min="9231" max="9472" width="9.140625" style="67"/>
    <col min="9473" max="9473" width="7.7109375" style="67" customWidth="1"/>
    <col min="9474" max="9474" width="9.140625" style="67" customWidth="1"/>
    <col min="9475" max="9475" width="8" style="67" customWidth="1"/>
    <col min="9476" max="9477" width="9.140625" style="67" customWidth="1"/>
    <col min="9478" max="9478" width="11.7109375" style="67" customWidth="1"/>
    <col min="9479" max="9480" width="9.140625" style="67" customWidth="1"/>
    <col min="9481" max="9481" width="10.42578125" style="67" customWidth="1"/>
    <col min="9482" max="9485" width="9.42578125" style="67" customWidth="1"/>
    <col min="9486" max="9486" width="15.28515625" style="67" customWidth="1"/>
    <col min="9487" max="9728" width="9.140625" style="67"/>
    <col min="9729" max="9729" width="7.7109375" style="67" customWidth="1"/>
    <col min="9730" max="9730" width="9.140625" style="67" customWidth="1"/>
    <col min="9731" max="9731" width="8" style="67" customWidth="1"/>
    <col min="9732" max="9733" width="9.140625" style="67" customWidth="1"/>
    <col min="9734" max="9734" width="11.7109375" style="67" customWidth="1"/>
    <col min="9735" max="9736" width="9.140625" style="67" customWidth="1"/>
    <col min="9737" max="9737" width="10.42578125" style="67" customWidth="1"/>
    <col min="9738" max="9741" width="9.42578125" style="67" customWidth="1"/>
    <col min="9742" max="9742" width="15.28515625" style="67" customWidth="1"/>
    <col min="9743" max="9984" width="9.140625" style="67"/>
    <col min="9985" max="9985" width="7.7109375" style="67" customWidth="1"/>
    <col min="9986" max="9986" width="9.140625" style="67" customWidth="1"/>
    <col min="9987" max="9987" width="8" style="67" customWidth="1"/>
    <col min="9988" max="9989" width="9.140625" style="67" customWidth="1"/>
    <col min="9990" max="9990" width="11.7109375" style="67" customWidth="1"/>
    <col min="9991" max="9992" width="9.140625" style="67" customWidth="1"/>
    <col min="9993" max="9993" width="10.42578125" style="67" customWidth="1"/>
    <col min="9994" max="9997" width="9.42578125" style="67" customWidth="1"/>
    <col min="9998" max="9998" width="15.28515625" style="67" customWidth="1"/>
    <col min="9999" max="10240" width="9.140625" style="67"/>
    <col min="10241" max="10241" width="7.7109375" style="67" customWidth="1"/>
    <col min="10242" max="10242" width="9.140625" style="67" customWidth="1"/>
    <col min="10243" max="10243" width="8" style="67" customWidth="1"/>
    <col min="10244" max="10245" width="9.140625" style="67" customWidth="1"/>
    <col min="10246" max="10246" width="11.7109375" style="67" customWidth="1"/>
    <col min="10247" max="10248" width="9.140625" style="67" customWidth="1"/>
    <col min="10249" max="10249" width="10.42578125" style="67" customWidth="1"/>
    <col min="10250" max="10253" width="9.42578125" style="67" customWidth="1"/>
    <col min="10254" max="10254" width="15.28515625" style="67" customWidth="1"/>
    <col min="10255" max="10496" width="9.140625" style="67"/>
    <col min="10497" max="10497" width="7.7109375" style="67" customWidth="1"/>
    <col min="10498" max="10498" width="9.140625" style="67" customWidth="1"/>
    <col min="10499" max="10499" width="8" style="67" customWidth="1"/>
    <col min="10500" max="10501" width="9.140625" style="67" customWidth="1"/>
    <col min="10502" max="10502" width="11.7109375" style="67" customWidth="1"/>
    <col min="10503" max="10504" width="9.140625" style="67" customWidth="1"/>
    <col min="10505" max="10505" width="10.42578125" style="67" customWidth="1"/>
    <col min="10506" max="10509" width="9.42578125" style="67" customWidth="1"/>
    <col min="10510" max="10510" width="15.28515625" style="67" customWidth="1"/>
    <col min="10511" max="10752" width="9.140625" style="67"/>
    <col min="10753" max="10753" width="7.7109375" style="67" customWidth="1"/>
    <col min="10754" max="10754" width="9.140625" style="67" customWidth="1"/>
    <col min="10755" max="10755" width="8" style="67" customWidth="1"/>
    <col min="10756" max="10757" width="9.140625" style="67" customWidth="1"/>
    <col min="10758" max="10758" width="11.7109375" style="67" customWidth="1"/>
    <col min="10759" max="10760" width="9.140625" style="67" customWidth="1"/>
    <col min="10761" max="10761" width="10.42578125" style="67" customWidth="1"/>
    <col min="10762" max="10765" width="9.42578125" style="67" customWidth="1"/>
    <col min="10766" max="10766" width="15.28515625" style="67" customWidth="1"/>
    <col min="10767" max="11008" width="9.140625" style="67"/>
    <col min="11009" max="11009" width="7.7109375" style="67" customWidth="1"/>
    <col min="11010" max="11010" width="9.140625" style="67" customWidth="1"/>
    <col min="11011" max="11011" width="8" style="67" customWidth="1"/>
    <col min="11012" max="11013" width="9.140625" style="67" customWidth="1"/>
    <col min="11014" max="11014" width="11.7109375" style="67" customWidth="1"/>
    <col min="11015" max="11016" width="9.140625" style="67" customWidth="1"/>
    <col min="11017" max="11017" width="10.42578125" style="67" customWidth="1"/>
    <col min="11018" max="11021" width="9.42578125" style="67" customWidth="1"/>
    <col min="11022" max="11022" width="15.28515625" style="67" customWidth="1"/>
    <col min="11023" max="11264" width="9.140625" style="67"/>
    <col min="11265" max="11265" width="7.7109375" style="67" customWidth="1"/>
    <col min="11266" max="11266" width="9.140625" style="67" customWidth="1"/>
    <col min="11267" max="11267" width="8" style="67" customWidth="1"/>
    <col min="11268" max="11269" width="9.140625" style="67" customWidth="1"/>
    <col min="11270" max="11270" width="11.7109375" style="67" customWidth="1"/>
    <col min="11271" max="11272" width="9.140625" style="67" customWidth="1"/>
    <col min="11273" max="11273" width="10.42578125" style="67" customWidth="1"/>
    <col min="11274" max="11277" width="9.42578125" style="67" customWidth="1"/>
    <col min="11278" max="11278" width="15.28515625" style="67" customWidth="1"/>
    <col min="11279" max="11520" width="9.140625" style="67"/>
    <col min="11521" max="11521" width="7.7109375" style="67" customWidth="1"/>
    <col min="11522" max="11522" width="9.140625" style="67" customWidth="1"/>
    <col min="11523" max="11523" width="8" style="67" customWidth="1"/>
    <col min="11524" max="11525" width="9.140625" style="67" customWidth="1"/>
    <col min="11526" max="11526" width="11.7109375" style="67" customWidth="1"/>
    <col min="11527" max="11528" width="9.140625" style="67" customWidth="1"/>
    <col min="11529" max="11529" width="10.42578125" style="67" customWidth="1"/>
    <col min="11530" max="11533" width="9.42578125" style="67" customWidth="1"/>
    <col min="11534" max="11534" width="15.28515625" style="67" customWidth="1"/>
    <col min="11535" max="11776" width="9.140625" style="67"/>
    <col min="11777" max="11777" width="7.7109375" style="67" customWidth="1"/>
    <col min="11778" max="11778" width="9.140625" style="67" customWidth="1"/>
    <col min="11779" max="11779" width="8" style="67" customWidth="1"/>
    <col min="11780" max="11781" width="9.140625" style="67" customWidth="1"/>
    <col min="11782" max="11782" width="11.7109375" style="67" customWidth="1"/>
    <col min="11783" max="11784" width="9.140625" style="67" customWidth="1"/>
    <col min="11785" max="11785" width="10.42578125" style="67" customWidth="1"/>
    <col min="11786" max="11789" width="9.42578125" style="67" customWidth="1"/>
    <col min="11790" max="11790" width="15.28515625" style="67" customWidth="1"/>
    <col min="11791" max="12032" width="9.140625" style="67"/>
    <col min="12033" max="12033" width="7.7109375" style="67" customWidth="1"/>
    <col min="12034" max="12034" width="9.140625" style="67" customWidth="1"/>
    <col min="12035" max="12035" width="8" style="67" customWidth="1"/>
    <col min="12036" max="12037" width="9.140625" style="67" customWidth="1"/>
    <col min="12038" max="12038" width="11.7109375" style="67" customWidth="1"/>
    <col min="12039" max="12040" width="9.140625" style="67" customWidth="1"/>
    <col min="12041" max="12041" width="10.42578125" style="67" customWidth="1"/>
    <col min="12042" max="12045" width="9.42578125" style="67" customWidth="1"/>
    <col min="12046" max="12046" width="15.28515625" style="67" customWidth="1"/>
    <col min="12047" max="12288" width="9.140625" style="67"/>
    <col min="12289" max="12289" width="7.7109375" style="67" customWidth="1"/>
    <col min="12290" max="12290" width="9.140625" style="67" customWidth="1"/>
    <col min="12291" max="12291" width="8" style="67" customWidth="1"/>
    <col min="12292" max="12293" width="9.140625" style="67" customWidth="1"/>
    <col min="12294" max="12294" width="11.7109375" style="67" customWidth="1"/>
    <col min="12295" max="12296" width="9.140625" style="67" customWidth="1"/>
    <col min="12297" max="12297" width="10.42578125" style="67" customWidth="1"/>
    <col min="12298" max="12301" width="9.42578125" style="67" customWidth="1"/>
    <col min="12302" max="12302" width="15.28515625" style="67" customWidth="1"/>
    <col min="12303" max="12544" width="9.140625" style="67"/>
    <col min="12545" max="12545" width="7.7109375" style="67" customWidth="1"/>
    <col min="12546" max="12546" width="9.140625" style="67" customWidth="1"/>
    <col min="12547" max="12547" width="8" style="67" customWidth="1"/>
    <col min="12548" max="12549" width="9.140625" style="67" customWidth="1"/>
    <col min="12550" max="12550" width="11.7109375" style="67" customWidth="1"/>
    <col min="12551" max="12552" width="9.140625" style="67" customWidth="1"/>
    <col min="12553" max="12553" width="10.42578125" style="67" customWidth="1"/>
    <col min="12554" max="12557" width="9.42578125" style="67" customWidth="1"/>
    <col min="12558" max="12558" width="15.28515625" style="67" customWidth="1"/>
    <col min="12559" max="12800" width="9.140625" style="67"/>
    <col min="12801" max="12801" width="7.7109375" style="67" customWidth="1"/>
    <col min="12802" max="12802" width="9.140625" style="67" customWidth="1"/>
    <col min="12803" max="12803" width="8" style="67" customWidth="1"/>
    <col min="12804" max="12805" width="9.140625" style="67" customWidth="1"/>
    <col min="12806" max="12806" width="11.7109375" style="67" customWidth="1"/>
    <col min="12807" max="12808" width="9.140625" style="67" customWidth="1"/>
    <col min="12809" max="12809" width="10.42578125" style="67" customWidth="1"/>
    <col min="12810" max="12813" width="9.42578125" style="67" customWidth="1"/>
    <col min="12814" max="12814" width="15.28515625" style="67" customWidth="1"/>
    <col min="12815" max="13056" width="9.140625" style="67"/>
    <col min="13057" max="13057" width="7.7109375" style="67" customWidth="1"/>
    <col min="13058" max="13058" width="9.140625" style="67" customWidth="1"/>
    <col min="13059" max="13059" width="8" style="67" customWidth="1"/>
    <col min="13060" max="13061" width="9.140625" style="67" customWidth="1"/>
    <col min="13062" max="13062" width="11.7109375" style="67" customWidth="1"/>
    <col min="13063" max="13064" width="9.140625" style="67" customWidth="1"/>
    <col min="13065" max="13065" width="10.42578125" style="67" customWidth="1"/>
    <col min="13066" max="13069" width="9.42578125" style="67" customWidth="1"/>
    <col min="13070" max="13070" width="15.28515625" style="67" customWidth="1"/>
    <col min="13071" max="13312" width="9.140625" style="67"/>
    <col min="13313" max="13313" width="7.7109375" style="67" customWidth="1"/>
    <col min="13314" max="13314" width="9.140625" style="67" customWidth="1"/>
    <col min="13315" max="13315" width="8" style="67" customWidth="1"/>
    <col min="13316" max="13317" width="9.140625" style="67" customWidth="1"/>
    <col min="13318" max="13318" width="11.7109375" style="67" customWidth="1"/>
    <col min="13319" max="13320" width="9.140625" style="67" customWidth="1"/>
    <col min="13321" max="13321" width="10.42578125" style="67" customWidth="1"/>
    <col min="13322" max="13325" width="9.42578125" style="67" customWidth="1"/>
    <col min="13326" max="13326" width="15.28515625" style="67" customWidth="1"/>
    <col min="13327" max="13568" width="9.140625" style="67"/>
    <col min="13569" max="13569" width="7.7109375" style="67" customWidth="1"/>
    <col min="13570" max="13570" width="9.140625" style="67" customWidth="1"/>
    <col min="13571" max="13571" width="8" style="67" customWidth="1"/>
    <col min="13572" max="13573" width="9.140625" style="67" customWidth="1"/>
    <col min="13574" max="13574" width="11.7109375" style="67" customWidth="1"/>
    <col min="13575" max="13576" width="9.140625" style="67" customWidth="1"/>
    <col min="13577" max="13577" width="10.42578125" style="67" customWidth="1"/>
    <col min="13578" max="13581" width="9.42578125" style="67" customWidth="1"/>
    <col min="13582" max="13582" width="15.28515625" style="67" customWidth="1"/>
    <col min="13583" max="13824" width="9.140625" style="67"/>
    <col min="13825" max="13825" width="7.7109375" style="67" customWidth="1"/>
    <col min="13826" max="13826" width="9.140625" style="67" customWidth="1"/>
    <col min="13827" max="13827" width="8" style="67" customWidth="1"/>
    <col min="13828" max="13829" width="9.140625" style="67" customWidth="1"/>
    <col min="13830" max="13830" width="11.7109375" style="67" customWidth="1"/>
    <col min="13831" max="13832" width="9.140625" style="67" customWidth="1"/>
    <col min="13833" max="13833" width="10.42578125" style="67" customWidth="1"/>
    <col min="13834" max="13837" width="9.42578125" style="67" customWidth="1"/>
    <col min="13838" max="13838" width="15.28515625" style="67" customWidth="1"/>
    <col min="13839" max="14080" width="9.140625" style="67"/>
    <col min="14081" max="14081" width="7.7109375" style="67" customWidth="1"/>
    <col min="14082" max="14082" width="9.140625" style="67" customWidth="1"/>
    <col min="14083" max="14083" width="8" style="67" customWidth="1"/>
    <col min="14084" max="14085" width="9.140625" style="67" customWidth="1"/>
    <col min="14086" max="14086" width="11.7109375" style="67" customWidth="1"/>
    <col min="14087" max="14088" width="9.140625" style="67" customWidth="1"/>
    <col min="14089" max="14089" width="10.42578125" style="67" customWidth="1"/>
    <col min="14090" max="14093" width="9.42578125" style="67" customWidth="1"/>
    <col min="14094" max="14094" width="15.28515625" style="67" customWidth="1"/>
    <col min="14095" max="14336" width="9.140625" style="67"/>
    <col min="14337" max="14337" width="7.7109375" style="67" customWidth="1"/>
    <col min="14338" max="14338" width="9.140625" style="67" customWidth="1"/>
    <col min="14339" max="14339" width="8" style="67" customWidth="1"/>
    <col min="14340" max="14341" width="9.140625" style="67" customWidth="1"/>
    <col min="14342" max="14342" width="11.7109375" style="67" customWidth="1"/>
    <col min="14343" max="14344" width="9.140625" style="67" customWidth="1"/>
    <col min="14345" max="14345" width="10.42578125" style="67" customWidth="1"/>
    <col min="14346" max="14349" width="9.42578125" style="67" customWidth="1"/>
    <col min="14350" max="14350" width="15.28515625" style="67" customWidth="1"/>
    <col min="14351" max="14592" width="9.140625" style="67"/>
    <col min="14593" max="14593" width="7.7109375" style="67" customWidth="1"/>
    <col min="14594" max="14594" width="9.140625" style="67" customWidth="1"/>
    <col min="14595" max="14595" width="8" style="67" customWidth="1"/>
    <col min="14596" max="14597" width="9.140625" style="67" customWidth="1"/>
    <col min="14598" max="14598" width="11.7109375" style="67" customWidth="1"/>
    <col min="14599" max="14600" width="9.140625" style="67" customWidth="1"/>
    <col min="14601" max="14601" width="10.42578125" style="67" customWidth="1"/>
    <col min="14602" max="14605" width="9.42578125" style="67" customWidth="1"/>
    <col min="14606" max="14606" width="15.28515625" style="67" customWidth="1"/>
    <col min="14607" max="14848" width="9.140625" style="67"/>
    <col min="14849" max="14849" width="7.7109375" style="67" customWidth="1"/>
    <col min="14850" max="14850" width="9.140625" style="67" customWidth="1"/>
    <col min="14851" max="14851" width="8" style="67" customWidth="1"/>
    <col min="14852" max="14853" width="9.140625" style="67" customWidth="1"/>
    <col min="14854" max="14854" width="11.7109375" style="67" customWidth="1"/>
    <col min="14855" max="14856" width="9.140625" style="67" customWidth="1"/>
    <col min="14857" max="14857" width="10.42578125" style="67" customWidth="1"/>
    <col min="14858" max="14861" width="9.42578125" style="67" customWidth="1"/>
    <col min="14862" max="14862" width="15.28515625" style="67" customWidth="1"/>
    <col min="14863" max="15104" width="9.140625" style="67"/>
    <col min="15105" max="15105" width="7.7109375" style="67" customWidth="1"/>
    <col min="15106" max="15106" width="9.140625" style="67" customWidth="1"/>
    <col min="15107" max="15107" width="8" style="67" customWidth="1"/>
    <col min="15108" max="15109" width="9.140625" style="67" customWidth="1"/>
    <col min="15110" max="15110" width="11.7109375" style="67" customWidth="1"/>
    <col min="15111" max="15112" width="9.140625" style="67" customWidth="1"/>
    <col min="15113" max="15113" width="10.42578125" style="67" customWidth="1"/>
    <col min="15114" max="15117" width="9.42578125" style="67" customWidth="1"/>
    <col min="15118" max="15118" width="15.28515625" style="67" customWidth="1"/>
    <col min="15119" max="15360" width="9.140625" style="67"/>
    <col min="15361" max="15361" width="7.7109375" style="67" customWidth="1"/>
    <col min="15362" max="15362" width="9.140625" style="67" customWidth="1"/>
    <col min="15363" max="15363" width="8" style="67" customWidth="1"/>
    <col min="15364" max="15365" width="9.140625" style="67" customWidth="1"/>
    <col min="15366" max="15366" width="11.7109375" style="67" customWidth="1"/>
    <col min="15367" max="15368" width="9.140625" style="67" customWidth="1"/>
    <col min="15369" max="15369" width="10.42578125" style="67" customWidth="1"/>
    <col min="15370" max="15373" width="9.42578125" style="67" customWidth="1"/>
    <col min="15374" max="15374" width="15.28515625" style="67" customWidth="1"/>
    <col min="15375" max="15616" width="9.140625" style="67"/>
    <col min="15617" max="15617" width="7.7109375" style="67" customWidth="1"/>
    <col min="15618" max="15618" width="9.140625" style="67" customWidth="1"/>
    <col min="15619" max="15619" width="8" style="67" customWidth="1"/>
    <col min="15620" max="15621" width="9.140625" style="67" customWidth="1"/>
    <col min="15622" max="15622" width="11.7109375" style="67" customWidth="1"/>
    <col min="15623" max="15624" width="9.140625" style="67" customWidth="1"/>
    <col min="15625" max="15625" width="10.42578125" style="67" customWidth="1"/>
    <col min="15626" max="15629" width="9.42578125" style="67" customWidth="1"/>
    <col min="15630" max="15630" width="15.28515625" style="67" customWidth="1"/>
    <col min="15631" max="15872" width="9.140625" style="67"/>
    <col min="15873" max="15873" width="7.7109375" style="67" customWidth="1"/>
    <col min="15874" max="15874" width="9.140625" style="67" customWidth="1"/>
    <col min="15875" max="15875" width="8" style="67" customWidth="1"/>
    <col min="15876" max="15877" width="9.140625" style="67" customWidth="1"/>
    <col min="15878" max="15878" width="11.7109375" style="67" customWidth="1"/>
    <col min="15879" max="15880" width="9.140625" style="67" customWidth="1"/>
    <col min="15881" max="15881" width="10.42578125" style="67" customWidth="1"/>
    <col min="15882" max="15885" width="9.42578125" style="67" customWidth="1"/>
    <col min="15886" max="15886" width="15.28515625" style="67" customWidth="1"/>
    <col min="15887" max="16128" width="9.140625" style="67"/>
    <col min="16129" max="16129" width="7.7109375" style="67" customWidth="1"/>
    <col min="16130" max="16130" width="9.140625" style="67" customWidth="1"/>
    <col min="16131" max="16131" width="8" style="67" customWidth="1"/>
    <col min="16132" max="16133" width="9.140625" style="67" customWidth="1"/>
    <col min="16134" max="16134" width="11.7109375" style="67" customWidth="1"/>
    <col min="16135" max="16136" width="9.140625" style="67" customWidth="1"/>
    <col min="16137" max="16137" width="10.42578125" style="67" customWidth="1"/>
    <col min="16138" max="16141" width="9.42578125" style="67" customWidth="1"/>
    <col min="16142" max="16142" width="15.28515625" style="67" customWidth="1"/>
    <col min="16143" max="16384" width="9.140625" style="67"/>
  </cols>
  <sheetData>
    <row r="1" spans="1:14" s="95" customFormat="1" ht="12" x14ac:dyDescent="0.2">
      <c r="N1" s="96" t="s">
        <v>311</v>
      </c>
    </row>
    <row r="2" spans="1:14" s="95" customFormat="1" ht="24" customHeight="1" x14ac:dyDescent="0.2">
      <c r="L2" s="97"/>
      <c r="M2" s="245" t="s">
        <v>312</v>
      </c>
      <c r="N2" s="245"/>
    </row>
    <row r="3" spans="1:14" ht="14.25" customHeight="1" x14ac:dyDescent="0.25"/>
    <row r="4" spans="1:14" x14ac:dyDescent="0.25">
      <c r="A4" s="246" t="s">
        <v>313</v>
      </c>
      <c r="B4" s="246"/>
      <c r="C4" s="246"/>
      <c r="D4" s="246"/>
      <c r="E4" s="246"/>
      <c r="F4" s="246"/>
      <c r="G4" s="246"/>
      <c r="H4" s="246"/>
      <c r="I4" s="246"/>
      <c r="J4" s="246"/>
      <c r="K4" s="246"/>
      <c r="L4" s="246"/>
      <c r="M4" s="246"/>
      <c r="N4" s="246"/>
    </row>
    <row r="5" spans="1:14" ht="14.25" customHeight="1" x14ac:dyDescent="0.25"/>
    <row r="6" spans="1:14" s="98" customFormat="1" ht="15" x14ac:dyDescent="0.25">
      <c r="A6" s="98" t="s">
        <v>314</v>
      </c>
      <c r="D6" s="247" t="s">
        <v>315</v>
      </c>
      <c r="E6" s="247"/>
      <c r="F6" s="247"/>
      <c r="G6" s="247"/>
    </row>
    <row r="7" spans="1:14" s="99" customFormat="1" ht="11.25" x14ac:dyDescent="0.2">
      <c r="D7" s="248" t="s">
        <v>316</v>
      </c>
      <c r="E7" s="248"/>
      <c r="F7" s="248"/>
      <c r="G7" s="248"/>
    </row>
    <row r="8" spans="1:14" ht="3.95" customHeight="1" x14ac:dyDescent="0.25"/>
    <row r="9" spans="1:14" s="98" customFormat="1" ht="15" x14ac:dyDescent="0.25">
      <c r="D9" s="100" t="s">
        <v>317</v>
      </c>
      <c r="E9" s="247" t="s">
        <v>318</v>
      </c>
      <c r="F9" s="247"/>
      <c r="G9" s="247"/>
      <c r="H9" s="247"/>
    </row>
    <row r="10" spans="1:14" ht="3.95" customHeight="1" x14ac:dyDescent="0.25"/>
    <row r="11" spans="1:14" s="98" customFormat="1" ht="15" x14ac:dyDescent="0.25">
      <c r="G11" s="100" t="s">
        <v>319</v>
      </c>
      <c r="H11" s="101">
        <v>2019</v>
      </c>
      <c r="I11" s="98" t="s">
        <v>320</v>
      </c>
    </row>
    <row r="12" spans="1:14" ht="14.25" customHeight="1" x14ac:dyDescent="0.25"/>
    <row r="13" spans="1:14" s="98" customFormat="1" ht="15" x14ac:dyDescent="0.25">
      <c r="A13" s="98" t="s">
        <v>321</v>
      </c>
      <c r="H13" s="102"/>
      <c r="I13" s="249"/>
      <c r="J13" s="249"/>
      <c r="K13" s="249"/>
      <c r="L13" s="249"/>
      <c r="M13" s="249"/>
      <c r="N13" s="249"/>
    </row>
    <row r="14" spans="1:14" s="99" customFormat="1" ht="11.25" x14ac:dyDescent="0.2">
      <c r="A14" s="103" t="s">
        <v>322</v>
      </c>
    </row>
    <row r="15" spans="1:14" ht="14.25" customHeight="1" x14ac:dyDescent="0.25"/>
    <row r="16" spans="1:14" s="98" customFormat="1" thickBot="1" x14ac:dyDescent="0.3">
      <c r="A16" s="244" t="s">
        <v>323</v>
      </c>
      <c r="B16" s="244"/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</row>
    <row r="17" spans="1:14" s="95" customFormat="1" ht="30" customHeight="1" x14ac:dyDescent="0.2">
      <c r="A17" s="207" t="s">
        <v>247</v>
      </c>
      <c r="B17" s="209" t="s">
        <v>248</v>
      </c>
      <c r="C17" s="210"/>
      <c r="D17" s="210"/>
      <c r="E17" s="210"/>
      <c r="F17" s="210"/>
      <c r="G17" s="210"/>
      <c r="H17" s="211"/>
      <c r="I17" s="215" t="s">
        <v>249</v>
      </c>
      <c r="J17" s="217" t="s">
        <v>324</v>
      </c>
      <c r="K17" s="218"/>
      <c r="L17" s="219" t="s">
        <v>325</v>
      </c>
      <c r="M17" s="220"/>
      <c r="N17" s="221" t="s">
        <v>326</v>
      </c>
    </row>
    <row r="18" spans="1:14" s="95" customFormat="1" ht="33.75" x14ac:dyDescent="0.2">
      <c r="A18" s="208"/>
      <c r="B18" s="212"/>
      <c r="C18" s="213"/>
      <c r="D18" s="213"/>
      <c r="E18" s="213"/>
      <c r="F18" s="213"/>
      <c r="G18" s="213"/>
      <c r="H18" s="214"/>
      <c r="I18" s="216"/>
      <c r="J18" s="104" t="s">
        <v>327</v>
      </c>
      <c r="K18" s="105" t="s">
        <v>328</v>
      </c>
      <c r="L18" s="106" t="s">
        <v>329</v>
      </c>
      <c r="M18" s="106" t="s">
        <v>330</v>
      </c>
      <c r="N18" s="222"/>
    </row>
    <row r="19" spans="1:14" s="99" customFormat="1" ht="12" thickBot="1" x14ac:dyDescent="0.25">
      <c r="A19" s="107">
        <v>1</v>
      </c>
      <c r="B19" s="250">
        <v>2</v>
      </c>
      <c r="C19" s="248"/>
      <c r="D19" s="248"/>
      <c r="E19" s="248"/>
      <c r="F19" s="248"/>
      <c r="G19" s="248"/>
      <c r="H19" s="251"/>
      <c r="I19" s="108">
        <v>3</v>
      </c>
      <c r="J19" s="109">
        <v>4</v>
      </c>
      <c r="K19" s="107">
        <v>5</v>
      </c>
      <c r="L19" s="107">
        <v>6</v>
      </c>
      <c r="M19" s="107">
        <v>7</v>
      </c>
      <c r="N19" s="107">
        <v>8</v>
      </c>
    </row>
    <row r="20" spans="1:14" ht="16.5" thickBot="1" x14ac:dyDescent="0.3">
      <c r="A20" s="252" t="s">
        <v>331</v>
      </c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4"/>
    </row>
    <row r="21" spans="1:14" s="95" customFormat="1" ht="12" x14ac:dyDescent="0.2">
      <c r="A21" s="110" t="s">
        <v>124</v>
      </c>
      <c r="B21" s="255" t="s">
        <v>332</v>
      </c>
      <c r="C21" s="256"/>
      <c r="D21" s="256"/>
      <c r="E21" s="256"/>
      <c r="F21" s="256"/>
      <c r="G21" s="256"/>
      <c r="H21" s="257"/>
      <c r="I21" s="111" t="s">
        <v>333</v>
      </c>
      <c r="J21" s="112">
        <f>J27</f>
        <v>217.18177999999997</v>
      </c>
      <c r="K21" s="113">
        <f>K27</f>
        <v>214.47435257000001</v>
      </c>
      <c r="L21" s="113">
        <f>K21-J21</f>
        <v>-2.7074274299999672</v>
      </c>
      <c r="M21" s="114">
        <f>K21/J21</f>
        <v>0.98753381876693358</v>
      </c>
      <c r="N21" s="115"/>
    </row>
    <row r="22" spans="1:14" s="95" customFormat="1" ht="12" x14ac:dyDescent="0.2">
      <c r="A22" s="116" t="s">
        <v>129</v>
      </c>
      <c r="B22" s="177" t="s">
        <v>334</v>
      </c>
      <c r="C22" s="178"/>
      <c r="D22" s="178"/>
      <c r="E22" s="178"/>
      <c r="F22" s="178"/>
      <c r="G22" s="178"/>
      <c r="H22" s="179"/>
      <c r="I22" s="117" t="s">
        <v>333</v>
      </c>
      <c r="J22" s="118"/>
      <c r="K22" s="119"/>
      <c r="L22" s="119"/>
      <c r="M22" s="120"/>
      <c r="N22" s="121"/>
    </row>
    <row r="23" spans="1:14" s="95" customFormat="1" ht="24" customHeight="1" x14ac:dyDescent="0.2">
      <c r="A23" s="116" t="s">
        <v>131</v>
      </c>
      <c r="B23" s="168" t="s">
        <v>335</v>
      </c>
      <c r="C23" s="169"/>
      <c r="D23" s="169"/>
      <c r="E23" s="169"/>
      <c r="F23" s="169"/>
      <c r="G23" s="169"/>
      <c r="H23" s="170"/>
      <c r="I23" s="117" t="s">
        <v>333</v>
      </c>
      <c r="J23" s="118"/>
      <c r="K23" s="119"/>
      <c r="L23" s="122"/>
      <c r="M23" s="123"/>
      <c r="N23" s="121"/>
    </row>
    <row r="24" spans="1:14" s="95" customFormat="1" ht="24" customHeight="1" x14ac:dyDescent="0.2">
      <c r="A24" s="116" t="s">
        <v>141</v>
      </c>
      <c r="B24" s="168" t="s">
        <v>336</v>
      </c>
      <c r="C24" s="169"/>
      <c r="D24" s="169"/>
      <c r="E24" s="169"/>
      <c r="F24" s="169"/>
      <c r="G24" s="169"/>
      <c r="H24" s="170"/>
      <c r="I24" s="117" t="s">
        <v>333</v>
      </c>
      <c r="J24" s="118"/>
      <c r="K24" s="119"/>
      <c r="L24" s="119"/>
      <c r="M24" s="120"/>
      <c r="N24" s="121"/>
    </row>
    <row r="25" spans="1:14" s="95" customFormat="1" ht="24" customHeight="1" x14ac:dyDescent="0.2">
      <c r="A25" s="116" t="s">
        <v>144</v>
      </c>
      <c r="B25" s="168" t="s">
        <v>337</v>
      </c>
      <c r="C25" s="169"/>
      <c r="D25" s="169"/>
      <c r="E25" s="169"/>
      <c r="F25" s="169"/>
      <c r="G25" s="169"/>
      <c r="H25" s="170"/>
      <c r="I25" s="117" t="s">
        <v>333</v>
      </c>
      <c r="J25" s="118"/>
      <c r="K25" s="119"/>
      <c r="L25" s="119"/>
      <c r="M25" s="120"/>
      <c r="N25" s="121"/>
    </row>
    <row r="26" spans="1:14" s="95" customFormat="1" ht="12" x14ac:dyDescent="0.2">
      <c r="A26" s="116" t="s">
        <v>181</v>
      </c>
      <c r="B26" s="177" t="s">
        <v>338</v>
      </c>
      <c r="C26" s="178"/>
      <c r="D26" s="178"/>
      <c r="E26" s="178"/>
      <c r="F26" s="178"/>
      <c r="G26" s="178"/>
      <c r="H26" s="179"/>
      <c r="I26" s="117" t="s">
        <v>333</v>
      </c>
      <c r="J26" s="118"/>
      <c r="K26" s="119"/>
      <c r="L26" s="119"/>
      <c r="M26" s="120"/>
      <c r="N26" s="121"/>
    </row>
    <row r="27" spans="1:14" s="95" customFormat="1" ht="12" x14ac:dyDescent="0.2">
      <c r="A27" s="116" t="s">
        <v>210</v>
      </c>
      <c r="B27" s="177" t="s">
        <v>339</v>
      </c>
      <c r="C27" s="178"/>
      <c r="D27" s="178"/>
      <c r="E27" s="178"/>
      <c r="F27" s="178"/>
      <c r="G27" s="178"/>
      <c r="H27" s="179"/>
      <c r="I27" s="117" t="s">
        <v>333</v>
      </c>
      <c r="J27" s="124">
        <f>J42+J85</f>
        <v>217.18177999999997</v>
      </c>
      <c r="K27" s="119">
        <f>K42+K85</f>
        <v>214.47435257000001</v>
      </c>
      <c r="L27" s="119">
        <f>K27-J27</f>
        <v>-2.7074274299999672</v>
      </c>
      <c r="M27" s="120">
        <f>K27/J27</f>
        <v>0.98753381876693358</v>
      </c>
      <c r="N27" s="121"/>
    </row>
    <row r="28" spans="1:14" s="95" customFormat="1" ht="12" x14ac:dyDescent="0.2">
      <c r="A28" s="116" t="s">
        <v>340</v>
      </c>
      <c r="B28" s="177" t="s">
        <v>341</v>
      </c>
      <c r="C28" s="178"/>
      <c r="D28" s="178"/>
      <c r="E28" s="178"/>
      <c r="F28" s="178"/>
      <c r="G28" s="178"/>
      <c r="H28" s="179"/>
      <c r="I28" s="117" t="s">
        <v>333</v>
      </c>
      <c r="J28" s="118"/>
      <c r="K28" s="119"/>
      <c r="L28" s="119"/>
      <c r="M28" s="120"/>
      <c r="N28" s="121"/>
    </row>
    <row r="29" spans="1:14" s="95" customFormat="1" ht="12" x14ac:dyDescent="0.2">
      <c r="A29" s="116" t="s">
        <v>342</v>
      </c>
      <c r="B29" s="177" t="s">
        <v>343</v>
      </c>
      <c r="C29" s="178"/>
      <c r="D29" s="178"/>
      <c r="E29" s="178"/>
      <c r="F29" s="178"/>
      <c r="G29" s="178"/>
      <c r="H29" s="179"/>
      <c r="I29" s="117" t="s">
        <v>333</v>
      </c>
      <c r="J29" s="118"/>
      <c r="K29" s="119"/>
      <c r="L29" s="119"/>
      <c r="M29" s="120"/>
      <c r="N29" s="121"/>
    </row>
    <row r="30" spans="1:14" s="95" customFormat="1" ht="12" x14ac:dyDescent="0.2">
      <c r="A30" s="116" t="s">
        <v>344</v>
      </c>
      <c r="B30" s="177" t="s">
        <v>345</v>
      </c>
      <c r="C30" s="178"/>
      <c r="D30" s="178"/>
      <c r="E30" s="178"/>
      <c r="F30" s="178"/>
      <c r="G30" s="178"/>
      <c r="H30" s="179"/>
      <c r="I30" s="117" t="s">
        <v>333</v>
      </c>
      <c r="J30" s="118"/>
      <c r="K30" s="119"/>
      <c r="L30" s="119"/>
      <c r="M30" s="120"/>
      <c r="N30" s="121"/>
    </row>
    <row r="31" spans="1:14" s="95" customFormat="1" ht="12" x14ac:dyDescent="0.2">
      <c r="A31" s="116" t="s">
        <v>346</v>
      </c>
      <c r="B31" s="177" t="s">
        <v>347</v>
      </c>
      <c r="C31" s="178"/>
      <c r="D31" s="178"/>
      <c r="E31" s="178"/>
      <c r="F31" s="178"/>
      <c r="G31" s="178"/>
      <c r="H31" s="179"/>
      <c r="I31" s="117" t="s">
        <v>333</v>
      </c>
      <c r="J31" s="118"/>
      <c r="K31" s="119"/>
      <c r="L31" s="119"/>
      <c r="M31" s="120"/>
      <c r="N31" s="121"/>
    </row>
    <row r="32" spans="1:14" s="95" customFormat="1" ht="24" customHeight="1" x14ac:dyDescent="0.2">
      <c r="A32" s="116" t="s">
        <v>348</v>
      </c>
      <c r="B32" s="168" t="s">
        <v>349</v>
      </c>
      <c r="C32" s="169"/>
      <c r="D32" s="169"/>
      <c r="E32" s="169"/>
      <c r="F32" s="169"/>
      <c r="G32" s="169"/>
      <c r="H32" s="170"/>
      <c r="I32" s="117" t="s">
        <v>333</v>
      </c>
      <c r="J32" s="118"/>
      <c r="K32" s="119"/>
      <c r="L32" s="119"/>
      <c r="M32" s="120"/>
      <c r="N32" s="121"/>
    </row>
    <row r="33" spans="1:14" s="95" customFormat="1" ht="12" x14ac:dyDescent="0.2">
      <c r="A33" s="116" t="s">
        <v>350</v>
      </c>
      <c r="B33" s="161" t="s">
        <v>351</v>
      </c>
      <c r="C33" s="162"/>
      <c r="D33" s="162"/>
      <c r="E33" s="162"/>
      <c r="F33" s="162"/>
      <c r="G33" s="162"/>
      <c r="H33" s="163"/>
      <c r="I33" s="117" t="s">
        <v>333</v>
      </c>
      <c r="J33" s="118"/>
      <c r="K33" s="119"/>
      <c r="L33" s="119"/>
      <c r="M33" s="120"/>
      <c r="N33" s="121"/>
    </row>
    <row r="34" spans="1:14" s="95" customFormat="1" ht="12" x14ac:dyDescent="0.2">
      <c r="A34" s="116" t="s">
        <v>352</v>
      </c>
      <c r="B34" s="161" t="s">
        <v>353</v>
      </c>
      <c r="C34" s="162"/>
      <c r="D34" s="162"/>
      <c r="E34" s="162"/>
      <c r="F34" s="162"/>
      <c r="G34" s="162"/>
      <c r="H34" s="163"/>
      <c r="I34" s="117" t="s">
        <v>333</v>
      </c>
      <c r="J34" s="118"/>
      <c r="K34" s="119"/>
      <c r="L34" s="119"/>
      <c r="M34" s="120"/>
      <c r="N34" s="121"/>
    </row>
    <row r="35" spans="1:14" s="95" customFormat="1" ht="12.75" thickBot="1" x14ac:dyDescent="0.25">
      <c r="A35" s="116" t="s">
        <v>354</v>
      </c>
      <c r="B35" s="180" t="s">
        <v>355</v>
      </c>
      <c r="C35" s="181"/>
      <c r="D35" s="181"/>
      <c r="E35" s="181"/>
      <c r="F35" s="181"/>
      <c r="G35" s="181"/>
      <c r="H35" s="182"/>
      <c r="I35" s="117" t="s">
        <v>333</v>
      </c>
      <c r="J35" s="118"/>
      <c r="K35" s="119"/>
      <c r="L35" s="119"/>
      <c r="M35" s="120"/>
      <c r="N35" s="121"/>
    </row>
    <row r="36" spans="1:14" s="95" customFormat="1" ht="24" customHeight="1" x14ac:dyDescent="0.2">
      <c r="A36" s="116" t="s">
        <v>212</v>
      </c>
      <c r="B36" s="241" t="s">
        <v>356</v>
      </c>
      <c r="C36" s="242"/>
      <c r="D36" s="242"/>
      <c r="E36" s="242"/>
      <c r="F36" s="242"/>
      <c r="G36" s="242"/>
      <c r="H36" s="243"/>
      <c r="I36" s="117" t="s">
        <v>333</v>
      </c>
      <c r="J36" s="118">
        <f>J42</f>
        <v>198.62669999999997</v>
      </c>
      <c r="K36" s="119">
        <f>K42</f>
        <v>195.67498957000001</v>
      </c>
      <c r="L36" s="119">
        <f>K36-J36</f>
        <v>-2.951710429999963</v>
      </c>
      <c r="M36" s="120">
        <f>K36/J36</f>
        <v>0.98513940759223229</v>
      </c>
      <c r="N36" s="121"/>
    </row>
    <row r="37" spans="1:14" s="95" customFormat="1" ht="12" x14ac:dyDescent="0.2">
      <c r="A37" s="116" t="s">
        <v>357</v>
      </c>
      <c r="B37" s="177" t="s">
        <v>334</v>
      </c>
      <c r="C37" s="178"/>
      <c r="D37" s="178"/>
      <c r="E37" s="178"/>
      <c r="F37" s="178"/>
      <c r="G37" s="178"/>
      <c r="H37" s="179"/>
      <c r="I37" s="117" t="s">
        <v>333</v>
      </c>
      <c r="J37" s="118"/>
      <c r="K37" s="119"/>
      <c r="L37" s="119"/>
      <c r="M37" s="120"/>
      <c r="N37" s="121"/>
    </row>
    <row r="38" spans="1:14" s="95" customFormat="1" ht="24" customHeight="1" x14ac:dyDescent="0.2">
      <c r="A38" s="116" t="s">
        <v>358</v>
      </c>
      <c r="B38" s="171" t="s">
        <v>335</v>
      </c>
      <c r="C38" s="172"/>
      <c r="D38" s="172"/>
      <c r="E38" s="172"/>
      <c r="F38" s="172"/>
      <c r="G38" s="172"/>
      <c r="H38" s="173"/>
      <c r="I38" s="117" t="s">
        <v>333</v>
      </c>
      <c r="J38" s="118"/>
      <c r="K38" s="119"/>
      <c r="L38" s="119"/>
      <c r="M38" s="120"/>
      <c r="N38" s="121"/>
    </row>
    <row r="39" spans="1:14" s="95" customFormat="1" ht="24" customHeight="1" x14ac:dyDescent="0.2">
      <c r="A39" s="116" t="s">
        <v>359</v>
      </c>
      <c r="B39" s="171" t="s">
        <v>336</v>
      </c>
      <c r="C39" s="172"/>
      <c r="D39" s="172"/>
      <c r="E39" s="172"/>
      <c r="F39" s="172"/>
      <c r="G39" s="172"/>
      <c r="H39" s="173"/>
      <c r="I39" s="117" t="s">
        <v>333</v>
      </c>
      <c r="J39" s="118"/>
      <c r="K39" s="119"/>
      <c r="L39" s="119"/>
      <c r="M39" s="120"/>
      <c r="N39" s="121"/>
    </row>
    <row r="40" spans="1:14" s="95" customFormat="1" ht="24" customHeight="1" x14ac:dyDescent="0.2">
      <c r="A40" s="116" t="s">
        <v>360</v>
      </c>
      <c r="B40" s="171" t="s">
        <v>337</v>
      </c>
      <c r="C40" s="172"/>
      <c r="D40" s="172"/>
      <c r="E40" s="172"/>
      <c r="F40" s="172"/>
      <c r="G40" s="172"/>
      <c r="H40" s="173"/>
      <c r="I40" s="117" t="s">
        <v>333</v>
      </c>
      <c r="J40" s="118"/>
      <c r="K40" s="119"/>
      <c r="L40" s="119"/>
      <c r="M40" s="120"/>
      <c r="N40" s="121"/>
    </row>
    <row r="41" spans="1:14" s="95" customFormat="1" ht="12" x14ac:dyDescent="0.2">
      <c r="A41" s="116" t="s">
        <v>361</v>
      </c>
      <c r="B41" s="177" t="s">
        <v>338</v>
      </c>
      <c r="C41" s="178"/>
      <c r="D41" s="178"/>
      <c r="E41" s="178"/>
      <c r="F41" s="178"/>
      <c r="G41" s="178"/>
      <c r="H41" s="179"/>
      <c r="I41" s="117" t="s">
        <v>333</v>
      </c>
      <c r="J41" s="118"/>
      <c r="K41" s="119"/>
      <c r="L41" s="119"/>
      <c r="M41" s="120"/>
      <c r="N41" s="121"/>
    </row>
    <row r="42" spans="1:14" s="95" customFormat="1" ht="12" x14ac:dyDescent="0.2">
      <c r="A42" s="116" t="s">
        <v>362</v>
      </c>
      <c r="B42" s="177" t="s">
        <v>339</v>
      </c>
      <c r="C42" s="178"/>
      <c r="D42" s="178"/>
      <c r="E42" s="178"/>
      <c r="F42" s="178"/>
      <c r="G42" s="178"/>
      <c r="H42" s="179"/>
      <c r="I42" s="117" t="s">
        <v>333</v>
      </c>
      <c r="J42" s="118">
        <f>J51+J60+J66+J67+J68+J71-6.46519</f>
        <v>198.62669999999997</v>
      </c>
      <c r="K42" s="119">
        <f>K51+K60+K66+K67+K68+K71</f>
        <v>195.67498957000001</v>
      </c>
      <c r="L42" s="119">
        <f>K42-J42</f>
        <v>-2.951710429999963</v>
      </c>
      <c r="M42" s="120">
        <f>K42/J42</f>
        <v>0.98513940759223229</v>
      </c>
      <c r="N42" s="121"/>
    </row>
    <row r="43" spans="1:14" s="95" customFormat="1" ht="12" x14ac:dyDescent="0.2">
      <c r="A43" s="116" t="s">
        <v>363</v>
      </c>
      <c r="B43" s="177" t="s">
        <v>341</v>
      </c>
      <c r="C43" s="178"/>
      <c r="D43" s="178"/>
      <c r="E43" s="178"/>
      <c r="F43" s="178"/>
      <c r="G43" s="178"/>
      <c r="H43" s="179"/>
      <c r="I43" s="117" t="s">
        <v>333</v>
      </c>
      <c r="J43" s="118"/>
      <c r="K43" s="119"/>
      <c r="L43" s="119"/>
      <c r="M43" s="120"/>
      <c r="N43" s="121"/>
    </row>
    <row r="44" spans="1:14" s="95" customFormat="1" ht="12" x14ac:dyDescent="0.2">
      <c r="A44" s="116" t="s">
        <v>364</v>
      </c>
      <c r="B44" s="177" t="s">
        <v>343</v>
      </c>
      <c r="C44" s="178"/>
      <c r="D44" s="178"/>
      <c r="E44" s="178"/>
      <c r="F44" s="178"/>
      <c r="G44" s="178"/>
      <c r="H44" s="179"/>
      <c r="I44" s="117" t="s">
        <v>333</v>
      </c>
      <c r="J44" s="118"/>
      <c r="K44" s="119"/>
      <c r="L44" s="119"/>
      <c r="M44" s="120"/>
      <c r="N44" s="121"/>
    </row>
    <row r="45" spans="1:14" s="95" customFormat="1" ht="12" x14ac:dyDescent="0.2">
      <c r="A45" s="116" t="s">
        <v>365</v>
      </c>
      <c r="B45" s="177" t="s">
        <v>345</v>
      </c>
      <c r="C45" s="178"/>
      <c r="D45" s="178"/>
      <c r="E45" s="178"/>
      <c r="F45" s="178"/>
      <c r="G45" s="178"/>
      <c r="H45" s="179"/>
      <c r="I45" s="117" t="s">
        <v>333</v>
      </c>
      <c r="J45" s="118"/>
      <c r="K45" s="119"/>
      <c r="L45" s="119"/>
      <c r="M45" s="120"/>
      <c r="N45" s="121"/>
    </row>
    <row r="46" spans="1:14" s="95" customFormat="1" ht="12" x14ac:dyDescent="0.2">
      <c r="A46" s="116" t="s">
        <v>366</v>
      </c>
      <c r="B46" s="177" t="s">
        <v>347</v>
      </c>
      <c r="C46" s="178"/>
      <c r="D46" s="178"/>
      <c r="E46" s="178"/>
      <c r="F46" s="178"/>
      <c r="G46" s="178"/>
      <c r="H46" s="179"/>
      <c r="I46" s="117" t="s">
        <v>333</v>
      </c>
      <c r="J46" s="118"/>
      <c r="K46" s="119"/>
      <c r="L46" s="119"/>
      <c r="M46" s="120"/>
      <c r="N46" s="121"/>
    </row>
    <row r="47" spans="1:14" s="95" customFormat="1" ht="24" customHeight="1" x14ac:dyDescent="0.2">
      <c r="A47" s="116" t="s">
        <v>367</v>
      </c>
      <c r="B47" s="168" t="s">
        <v>349</v>
      </c>
      <c r="C47" s="169"/>
      <c r="D47" s="169"/>
      <c r="E47" s="169"/>
      <c r="F47" s="169"/>
      <c r="G47" s="169"/>
      <c r="H47" s="170"/>
      <c r="I47" s="117" t="s">
        <v>333</v>
      </c>
      <c r="J47" s="118"/>
      <c r="K47" s="119"/>
      <c r="L47" s="119"/>
      <c r="M47" s="120"/>
      <c r="N47" s="121"/>
    </row>
    <row r="48" spans="1:14" s="95" customFormat="1" ht="12" x14ac:dyDescent="0.2">
      <c r="A48" s="116" t="s">
        <v>368</v>
      </c>
      <c r="B48" s="161" t="s">
        <v>351</v>
      </c>
      <c r="C48" s="162"/>
      <c r="D48" s="162"/>
      <c r="E48" s="162"/>
      <c r="F48" s="162"/>
      <c r="G48" s="162"/>
      <c r="H48" s="163"/>
      <c r="I48" s="117" t="s">
        <v>333</v>
      </c>
      <c r="J48" s="118"/>
      <c r="K48" s="119"/>
      <c r="L48" s="119"/>
      <c r="M48" s="120"/>
      <c r="N48" s="121"/>
    </row>
    <row r="49" spans="1:14" s="95" customFormat="1" ht="12" x14ac:dyDescent="0.2">
      <c r="A49" s="116" t="s">
        <v>369</v>
      </c>
      <c r="B49" s="161" t="s">
        <v>353</v>
      </c>
      <c r="C49" s="162"/>
      <c r="D49" s="162"/>
      <c r="E49" s="162"/>
      <c r="F49" s="162"/>
      <c r="G49" s="162"/>
      <c r="H49" s="163"/>
      <c r="I49" s="117" t="s">
        <v>333</v>
      </c>
      <c r="J49" s="118"/>
      <c r="K49" s="119"/>
      <c r="L49" s="119"/>
      <c r="M49" s="120"/>
      <c r="N49" s="121"/>
    </row>
    <row r="50" spans="1:14" s="95" customFormat="1" ht="12" x14ac:dyDescent="0.2">
      <c r="A50" s="116" t="s">
        <v>370</v>
      </c>
      <c r="B50" s="177" t="s">
        <v>355</v>
      </c>
      <c r="C50" s="178"/>
      <c r="D50" s="178"/>
      <c r="E50" s="178"/>
      <c r="F50" s="178"/>
      <c r="G50" s="178"/>
      <c r="H50" s="179"/>
      <c r="I50" s="117" t="s">
        <v>333</v>
      </c>
      <c r="J50" s="118"/>
      <c r="K50" s="119"/>
      <c r="L50" s="119"/>
      <c r="M50" s="120"/>
      <c r="N50" s="121"/>
    </row>
    <row r="51" spans="1:14" s="95" customFormat="1" ht="12" x14ac:dyDescent="0.2">
      <c r="A51" s="116" t="s">
        <v>371</v>
      </c>
      <c r="B51" s="177" t="s">
        <v>372</v>
      </c>
      <c r="C51" s="178"/>
      <c r="D51" s="178"/>
      <c r="E51" s="178"/>
      <c r="F51" s="178"/>
      <c r="G51" s="178"/>
      <c r="H51" s="179"/>
      <c r="I51" s="117" t="s">
        <v>333</v>
      </c>
      <c r="J51" s="118">
        <f>J52+J53+J58+J59</f>
        <v>98.439630000000008</v>
      </c>
      <c r="K51" s="119">
        <f>K52+K53+K58+K59</f>
        <v>37.815228699999999</v>
      </c>
      <c r="L51" s="119">
        <f>K51-J51</f>
        <v>-60.624401300000009</v>
      </c>
      <c r="M51" s="120">
        <f>K51/J51</f>
        <v>0.38414639205775147</v>
      </c>
      <c r="N51" s="121"/>
    </row>
    <row r="52" spans="1:14" s="95" customFormat="1" ht="12" x14ac:dyDescent="0.2">
      <c r="A52" s="116" t="s">
        <v>358</v>
      </c>
      <c r="B52" s="161" t="s">
        <v>373</v>
      </c>
      <c r="C52" s="162"/>
      <c r="D52" s="162"/>
      <c r="E52" s="162"/>
      <c r="F52" s="162"/>
      <c r="G52" s="162"/>
      <c r="H52" s="163"/>
      <c r="I52" s="117" t="s">
        <v>333</v>
      </c>
      <c r="J52" s="118"/>
      <c r="K52" s="119"/>
      <c r="L52" s="119"/>
      <c r="M52" s="120"/>
      <c r="N52" s="121"/>
    </row>
    <row r="53" spans="1:14" s="95" customFormat="1" ht="12" x14ac:dyDescent="0.2">
      <c r="A53" s="116" t="s">
        <v>359</v>
      </c>
      <c r="B53" s="161" t="s">
        <v>374</v>
      </c>
      <c r="C53" s="162"/>
      <c r="D53" s="162"/>
      <c r="E53" s="162"/>
      <c r="F53" s="162"/>
      <c r="G53" s="162"/>
      <c r="H53" s="163"/>
      <c r="I53" s="117" t="s">
        <v>333</v>
      </c>
      <c r="J53" s="118">
        <f>J54</f>
        <v>92.007130000000004</v>
      </c>
      <c r="K53" s="119">
        <f>K54</f>
        <v>28.02664</v>
      </c>
      <c r="L53" s="119">
        <f>K53-J53</f>
        <v>-63.980490000000003</v>
      </c>
      <c r="M53" s="120">
        <f>K53/J53</f>
        <v>0.30461378373610826</v>
      </c>
      <c r="N53" s="121"/>
    </row>
    <row r="54" spans="1:14" s="95" customFormat="1" ht="12" x14ac:dyDescent="0.2">
      <c r="A54" s="116" t="s">
        <v>375</v>
      </c>
      <c r="B54" s="192" t="s">
        <v>376</v>
      </c>
      <c r="C54" s="193"/>
      <c r="D54" s="193"/>
      <c r="E54" s="193"/>
      <c r="F54" s="193"/>
      <c r="G54" s="193"/>
      <c r="H54" s="194"/>
      <c r="I54" s="117" t="s">
        <v>333</v>
      </c>
      <c r="J54" s="118">
        <f>J55</f>
        <v>92.007130000000004</v>
      </c>
      <c r="K54" s="119">
        <f>K55</f>
        <v>28.02664</v>
      </c>
      <c r="L54" s="119">
        <f>K54-J54</f>
        <v>-63.980490000000003</v>
      </c>
      <c r="M54" s="120">
        <f>K54/J54</f>
        <v>0.30461378373610826</v>
      </c>
      <c r="N54" s="121"/>
    </row>
    <row r="55" spans="1:14" s="95" customFormat="1" ht="12" customHeight="1" x14ac:dyDescent="0.2">
      <c r="A55" s="116" t="s">
        <v>377</v>
      </c>
      <c r="B55" s="186" t="s">
        <v>378</v>
      </c>
      <c r="C55" s="187"/>
      <c r="D55" s="187"/>
      <c r="E55" s="187"/>
      <c r="F55" s="187"/>
      <c r="G55" s="187"/>
      <c r="H55" s="188"/>
      <c r="I55" s="117" t="s">
        <v>333</v>
      </c>
      <c r="J55" s="118">
        <v>92.007130000000004</v>
      </c>
      <c r="K55" s="119">
        <v>28.02664</v>
      </c>
      <c r="L55" s="119">
        <f t="shared" ref="L55:L60" si="0">K55-J55</f>
        <v>-63.980490000000003</v>
      </c>
      <c r="M55" s="120">
        <f t="shared" ref="M55:M60" si="1">K55/J55</f>
        <v>0.30461378373610826</v>
      </c>
      <c r="N55" s="121"/>
    </row>
    <row r="56" spans="1:14" s="95" customFormat="1" ht="12" x14ac:dyDescent="0.2">
      <c r="A56" s="116" t="s">
        <v>379</v>
      </c>
      <c r="B56" s="186" t="s">
        <v>380</v>
      </c>
      <c r="C56" s="187"/>
      <c r="D56" s="187"/>
      <c r="E56" s="187"/>
      <c r="F56" s="187"/>
      <c r="G56" s="187"/>
      <c r="H56" s="188"/>
      <c r="I56" s="117" t="s">
        <v>333</v>
      </c>
      <c r="J56" s="118"/>
      <c r="K56" s="119"/>
      <c r="L56" s="119"/>
      <c r="M56" s="120"/>
      <c r="N56" s="121"/>
    </row>
    <row r="57" spans="1:14" s="95" customFormat="1" ht="12" x14ac:dyDescent="0.2">
      <c r="A57" s="116" t="s">
        <v>381</v>
      </c>
      <c r="B57" s="192" t="s">
        <v>382</v>
      </c>
      <c r="C57" s="193"/>
      <c r="D57" s="193"/>
      <c r="E57" s="193"/>
      <c r="F57" s="193"/>
      <c r="G57" s="193"/>
      <c r="H57" s="194"/>
      <c r="I57" s="117" t="s">
        <v>333</v>
      </c>
      <c r="J57" s="118"/>
      <c r="K57" s="119"/>
      <c r="L57" s="119"/>
      <c r="M57" s="120"/>
      <c r="N57" s="121"/>
    </row>
    <row r="58" spans="1:14" s="95" customFormat="1" ht="12" x14ac:dyDescent="0.2">
      <c r="A58" s="116" t="s">
        <v>360</v>
      </c>
      <c r="B58" s="161" t="s">
        <v>383</v>
      </c>
      <c r="C58" s="162"/>
      <c r="D58" s="162"/>
      <c r="E58" s="162"/>
      <c r="F58" s="162"/>
      <c r="G58" s="162"/>
      <c r="H58" s="163"/>
      <c r="I58" s="117" t="s">
        <v>333</v>
      </c>
      <c r="J58" s="118">
        <v>6.4325000000000001</v>
      </c>
      <c r="K58" s="119">
        <v>9.7885887</v>
      </c>
      <c r="L58" s="119">
        <f t="shared" si="0"/>
        <v>3.3560886999999999</v>
      </c>
      <c r="M58" s="120">
        <f t="shared" si="1"/>
        <v>1.5217394014768753</v>
      </c>
      <c r="N58" s="121"/>
    </row>
    <row r="59" spans="1:14" s="95" customFormat="1" ht="12" x14ac:dyDescent="0.2">
      <c r="A59" s="116" t="s">
        <v>384</v>
      </c>
      <c r="B59" s="161" t="s">
        <v>385</v>
      </c>
      <c r="C59" s="162"/>
      <c r="D59" s="162"/>
      <c r="E59" s="162"/>
      <c r="F59" s="162"/>
      <c r="G59" s="162"/>
      <c r="H59" s="163"/>
      <c r="I59" s="117" t="s">
        <v>333</v>
      </c>
      <c r="J59" s="118"/>
      <c r="K59" s="119"/>
      <c r="L59" s="119"/>
      <c r="M59" s="120"/>
      <c r="N59" s="121"/>
    </row>
    <row r="60" spans="1:14" s="95" customFormat="1" ht="12" x14ac:dyDescent="0.2">
      <c r="A60" s="116" t="s">
        <v>386</v>
      </c>
      <c r="B60" s="177" t="s">
        <v>387</v>
      </c>
      <c r="C60" s="178"/>
      <c r="D60" s="178"/>
      <c r="E60" s="178"/>
      <c r="F60" s="178"/>
      <c r="G60" s="178"/>
      <c r="H60" s="179"/>
      <c r="I60" s="117" t="s">
        <v>333</v>
      </c>
      <c r="J60" s="118">
        <f>J65</f>
        <v>29.887039999999999</v>
      </c>
      <c r="K60" s="119">
        <f>K65</f>
        <v>41.893197809999997</v>
      </c>
      <c r="L60" s="119">
        <f t="shared" si="0"/>
        <v>12.006157809999998</v>
      </c>
      <c r="M60" s="120">
        <f t="shared" si="1"/>
        <v>1.4017178619896784</v>
      </c>
      <c r="N60" s="121"/>
    </row>
    <row r="61" spans="1:14" s="95" customFormat="1" ht="24" customHeight="1" x14ac:dyDescent="0.2">
      <c r="A61" s="116" t="s">
        <v>388</v>
      </c>
      <c r="B61" s="171" t="s">
        <v>389</v>
      </c>
      <c r="C61" s="172"/>
      <c r="D61" s="172"/>
      <c r="E61" s="172"/>
      <c r="F61" s="172"/>
      <c r="G61" s="172"/>
      <c r="H61" s="173"/>
      <c r="I61" s="117" t="s">
        <v>333</v>
      </c>
      <c r="J61" s="118"/>
      <c r="K61" s="119"/>
      <c r="L61" s="119"/>
      <c r="M61" s="120"/>
      <c r="N61" s="121"/>
    </row>
    <row r="62" spans="1:14" s="95" customFormat="1" ht="24" customHeight="1" x14ac:dyDescent="0.2">
      <c r="A62" s="116" t="s">
        <v>390</v>
      </c>
      <c r="B62" s="171" t="s">
        <v>391</v>
      </c>
      <c r="C62" s="172"/>
      <c r="D62" s="172"/>
      <c r="E62" s="172"/>
      <c r="F62" s="172"/>
      <c r="G62" s="172"/>
      <c r="H62" s="173"/>
      <c r="I62" s="117" t="s">
        <v>333</v>
      </c>
      <c r="J62" s="118"/>
      <c r="K62" s="119"/>
      <c r="L62" s="119"/>
      <c r="M62" s="120"/>
      <c r="N62" s="121"/>
    </row>
    <row r="63" spans="1:14" s="95" customFormat="1" ht="12" x14ac:dyDescent="0.2">
      <c r="A63" s="116" t="s">
        <v>392</v>
      </c>
      <c r="B63" s="161" t="s">
        <v>393</v>
      </c>
      <c r="C63" s="162"/>
      <c r="D63" s="162"/>
      <c r="E63" s="162"/>
      <c r="F63" s="162"/>
      <c r="G63" s="162"/>
      <c r="H63" s="163"/>
      <c r="I63" s="117" t="s">
        <v>333</v>
      </c>
      <c r="J63" s="118"/>
      <c r="K63" s="119"/>
      <c r="L63" s="119"/>
      <c r="M63" s="120"/>
      <c r="N63" s="121"/>
    </row>
    <row r="64" spans="1:14" s="95" customFormat="1" ht="12" x14ac:dyDescent="0.2">
      <c r="A64" s="116" t="s">
        <v>394</v>
      </c>
      <c r="B64" s="161" t="s">
        <v>395</v>
      </c>
      <c r="C64" s="162"/>
      <c r="D64" s="162"/>
      <c r="E64" s="162"/>
      <c r="F64" s="162"/>
      <c r="G64" s="162"/>
      <c r="H64" s="163"/>
      <c r="I64" s="117" t="s">
        <v>333</v>
      </c>
      <c r="J64" s="118"/>
      <c r="K64" s="119"/>
      <c r="L64" s="119"/>
      <c r="M64" s="120"/>
      <c r="N64" s="121"/>
    </row>
    <row r="65" spans="1:14" s="95" customFormat="1" ht="12" x14ac:dyDescent="0.2">
      <c r="A65" s="116" t="s">
        <v>396</v>
      </c>
      <c r="B65" s="161" t="s">
        <v>397</v>
      </c>
      <c r="C65" s="162"/>
      <c r="D65" s="162"/>
      <c r="E65" s="162"/>
      <c r="F65" s="162"/>
      <c r="G65" s="162"/>
      <c r="H65" s="163"/>
      <c r="I65" s="117" t="s">
        <v>333</v>
      </c>
      <c r="J65" s="118">
        <v>29.887039999999999</v>
      </c>
      <c r="K65" s="119">
        <v>41.893197809999997</v>
      </c>
      <c r="L65" s="119">
        <f t="shared" ref="L65:L71" si="2">K65-J65</f>
        <v>12.006157809999998</v>
      </c>
      <c r="M65" s="120">
        <f t="shared" ref="M65:M71" si="3">K65/J65</f>
        <v>1.4017178619896784</v>
      </c>
      <c r="N65" s="121"/>
    </row>
    <row r="66" spans="1:14" s="95" customFormat="1" ht="12" x14ac:dyDescent="0.2">
      <c r="A66" s="116" t="s">
        <v>398</v>
      </c>
      <c r="B66" s="177" t="s">
        <v>399</v>
      </c>
      <c r="C66" s="178"/>
      <c r="D66" s="178"/>
      <c r="E66" s="178"/>
      <c r="F66" s="178"/>
      <c r="G66" s="178"/>
      <c r="H66" s="179"/>
      <c r="I66" s="117" t="s">
        <v>333</v>
      </c>
      <c r="J66" s="118">
        <f>42.6117+12.86873</f>
        <v>55.480429999999998</v>
      </c>
      <c r="K66" s="119">
        <f>61.99392343+18.056209</f>
        <v>80.050132430000005</v>
      </c>
      <c r="L66" s="119">
        <f t="shared" si="2"/>
        <v>24.569702430000007</v>
      </c>
      <c r="M66" s="120">
        <f t="shared" si="3"/>
        <v>1.4428534968095958</v>
      </c>
      <c r="N66" s="121"/>
    </row>
    <row r="67" spans="1:14" s="95" customFormat="1" ht="12" x14ac:dyDescent="0.2">
      <c r="A67" s="116" t="s">
        <v>400</v>
      </c>
      <c r="B67" s="177" t="s">
        <v>401</v>
      </c>
      <c r="C67" s="178"/>
      <c r="D67" s="178"/>
      <c r="E67" s="178"/>
      <c r="F67" s="178"/>
      <c r="G67" s="178"/>
      <c r="H67" s="179"/>
      <c r="I67" s="117" t="s">
        <v>333</v>
      </c>
      <c r="J67" s="118">
        <v>14.759639999999999</v>
      </c>
      <c r="K67" s="119">
        <v>22.996731</v>
      </c>
      <c r="L67" s="119">
        <f t="shared" si="2"/>
        <v>8.2370910000000013</v>
      </c>
      <c r="M67" s="120">
        <f t="shared" si="3"/>
        <v>1.5580821076936837</v>
      </c>
      <c r="N67" s="121"/>
    </row>
    <row r="68" spans="1:14" s="95" customFormat="1" ht="12" x14ac:dyDescent="0.2">
      <c r="A68" s="116" t="s">
        <v>402</v>
      </c>
      <c r="B68" s="177" t="s">
        <v>403</v>
      </c>
      <c r="C68" s="178"/>
      <c r="D68" s="178"/>
      <c r="E68" s="178"/>
      <c r="F68" s="178"/>
      <c r="G68" s="178"/>
      <c r="H68" s="179"/>
      <c r="I68" s="117" t="s">
        <v>333</v>
      </c>
      <c r="J68" s="118">
        <f>J69+J70</f>
        <v>1.3934599999999999</v>
      </c>
      <c r="K68" s="119">
        <f>K69+K70</f>
        <v>3.2626759999999999</v>
      </c>
      <c r="L68" s="119">
        <f t="shared" si="2"/>
        <v>1.869216</v>
      </c>
      <c r="M68" s="120">
        <f t="shared" si="3"/>
        <v>2.3414206364014754</v>
      </c>
      <c r="N68" s="121"/>
    </row>
    <row r="69" spans="1:14" s="95" customFormat="1" ht="12" x14ac:dyDescent="0.2">
      <c r="A69" s="116" t="s">
        <v>404</v>
      </c>
      <c r="B69" s="192" t="s">
        <v>405</v>
      </c>
      <c r="C69" s="193"/>
      <c r="D69" s="193"/>
      <c r="E69" s="193"/>
      <c r="F69" s="193"/>
      <c r="G69" s="193"/>
      <c r="H69" s="194"/>
      <c r="I69" s="117" t="s">
        <v>333</v>
      </c>
      <c r="J69" s="118">
        <v>1.3934599999999999</v>
      </c>
      <c r="K69" s="119">
        <v>3.2626759999999999</v>
      </c>
      <c r="L69" s="119">
        <f t="shared" si="2"/>
        <v>1.869216</v>
      </c>
      <c r="M69" s="120">
        <f t="shared" si="3"/>
        <v>2.3414206364014754</v>
      </c>
      <c r="N69" s="121"/>
    </row>
    <row r="70" spans="1:14" s="95" customFormat="1" ht="12" x14ac:dyDescent="0.2">
      <c r="A70" s="116" t="s">
        <v>406</v>
      </c>
      <c r="B70" s="192" t="s">
        <v>407</v>
      </c>
      <c r="C70" s="193"/>
      <c r="D70" s="193"/>
      <c r="E70" s="193"/>
      <c r="F70" s="193"/>
      <c r="G70" s="193"/>
      <c r="H70" s="194"/>
      <c r="I70" s="117" t="s">
        <v>333</v>
      </c>
      <c r="J70" s="118"/>
      <c r="K70" s="119"/>
      <c r="L70" s="119"/>
      <c r="M70" s="120"/>
      <c r="N70" s="121"/>
    </row>
    <row r="71" spans="1:14" s="95" customFormat="1" ht="12" x14ac:dyDescent="0.2">
      <c r="A71" s="116" t="s">
        <v>408</v>
      </c>
      <c r="B71" s="177" t="s">
        <v>409</v>
      </c>
      <c r="C71" s="178"/>
      <c r="D71" s="178"/>
      <c r="E71" s="178"/>
      <c r="F71" s="178"/>
      <c r="G71" s="178"/>
      <c r="H71" s="179"/>
      <c r="I71" s="117" t="s">
        <v>333</v>
      </c>
      <c r="J71" s="118">
        <f>J72+J73+J74</f>
        <v>5.1316899999999999</v>
      </c>
      <c r="K71" s="119">
        <f>K72+K73+K74</f>
        <v>9.6570236300000012</v>
      </c>
      <c r="L71" s="119">
        <f t="shared" si="2"/>
        <v>4.5253336300000013</v>
      </c>
      <c r="M71" s="120">
        <f t="shared" si="3"/>
        <v>1.8818408029323677</v>
      </c>
      <c r="N71" s="121"/>
    </row>
    <row r="72" spans="1:14" s="95" customFormat="1" ht="12" x14ac:dyDescent="0.2">
      <c r="A72" s="116" t="s">
        <v>410</v>
      </c>
      <c r="B72" s="161" t="s">
        <v>411</v>
      </c>
      <c r="C72" s="162"/>
      <c r="D72" s="162"/>
      <c r="E72" s="162"/>
      <c r="F72" s="162"/>
      <c r="G72" s="162"/>
      <c r="H72" s="163"/>
      <c r="I72" s="117" t="s">
        <v>333</v>
      </c>
      <c r="J72" s="118"/>
      <c r="K72" s="119"/>
      <c r="L72" s="119"/>
      <c r="M72" s="120"/>
      <c r="N72" s="121"/>
    </row>
    <row r="73" spans="1:14" s="95" customFormat="1" ht="12" x14ac:dyDescent="0.2">
      <c r="A73" s="116" t="s">
        <v>412</v>
      </c>
      <c r="B73" s="161" t="s">
        <v>413</v>
      </c>
      <c r="C73" s="162"/>
      <c r="D73" s="162"/>
      <c r="E73" s="162"/>
      <c r="F73" s="162"/>
      <c r="G73" s="162"/>
      <c r="H73" s="163"/>
      <c r="I73" s="117" t="s">
        <v>333</v>
      </c>
      <c r="J73" s="118">
        <v>0.41099999999999998</v>
      </c>
      <c r="K73" s="119">
        <v>2.5761266300000001</v>
      </c>
      <c r="L73" s="119">
        <f>K73-J73</f>
        <v>2.1651266300000001</v>
      </c>
      <c r="M73" s="120">
        <f>K73/J73</f>
        <v>6.2679480048661809</v>
      </c>
      <c r="N73" s="121"/>
    </row>
    <row r="74" spans="1:14" s="95" customFormat="1" ht="12.75" thickBot="1" x14ac:dyDescent="0.25">
      <c r="A74" s="125" t="s">
        <v>414</v>
      </c>
      <c r="B74" s="164" t="s">
        <v>415</v>
      </c>
      <c r="C74" s="165"/>
      <c r="D74" s="165"/>
      <c r="E74" s="165"/>
      <c r="F74" s="165"/>
      <c r="G74" s="165"/>
      <c r="H74" s="166"/>
      <c r="I74" s="126" t="s">
        <v>333</v>
      </c>
      <c r="J74" s="127">
        <v>4.7206900000000003</v>
      </c>
      <c r="K74" s="128">
        <v>7.0808970000000002</v>
      </c>
      <c r="L74" s="128">
        <f>K74-J74</f>
        <v>2.3602069999999999</v>
      </c>
      <c r="M74" s="129">
        <f>K74/J74</f>
        <v>1.4999707669853348</v>
      </c>
      <c r="N74" s="130"/>
    </row>
    <row r="75" spans="1:14" s="95" customFormat="1" ht="12" x14ac:dyDescent="0.2">
      <c r="A75" s="131" t="s">
        <v>416</v>
      </c>
      <c r="B75" s="238" t="s">
        <v>417</v>
      </c>
      <c r="C75" s="239"/>
      <c r="D75" s="239"/>
      <c r="E75" s="239"/>
      <c r="F75" s="239"/>
      <c r="G75" s="239"/>
      <c r="H75" s="240"/>
      <c r="I75" s="132" t="s">
        <v>333</v>
      </c>
      <c r="J75" s="133"/>
      <c r="K75" s="134"/>
      <c r="L75" s="134"/>
      <c r="M75" s="135"/>
      <c r="N75" s="136"/>
    </row>
    <row r="76" spans="1:14" s="95" customFormat="1" ht="12" x14ac:dyDescent="0.2">
      <c r="A76" s="116" t="s">
        <v>418</v>
      </c>
      <c r="B76" s="161" t="s">
        <v>419</v>
      </c>
      <c r="C76" s="162"/>
      <c r="D76" s="162"/>
      <c r="E76" s="162"/>
      <c r="F76" s="162"/>
      <c r="G76" s="162"/>
      <c r="H76" s="163"/>
      <c r="I76" s="117" t="s">
        <v>333</v>
      </c>
      <c r="J76" s="118"/>
      <c r="K76" s="119"/>
      <c r="L76" s="119"/>
      <c r="M76" s="120"/>
      <c r="N76" s="121"/>
    </row>
    <row r="77" spans="1:14" s="95" customFormat="1" ht="12" x14ac:dyDescent="0.2">
      <c r="A77" s="116" t="s">
        <v>420</v>
      </c>
      <c r="B77" s="161" t="s">
        <v>421</v>
      </c>
      <c r="C77" s="162"/>
      <c r="D77" s="162"/>
      <c r="E77" s="162"/>
      <c r="F77" s="162"/>
      <c r="G77" s="162"/>
      <c r="H77" s="163"/>
      <c r="I77" s="117" t="s">
        <v>333</v>
      </c>
      <c r="J77" s="118"/>
      <c r="K77" s="119"/>
      <c r="L77" s="119"/>
      <c r="M77" s="120"/>
      <c r="N77" s="121"/>
    </row>
    <row r="78" spans="1:14" s="95" customFormat="1" ht="12.75" thickBot="1" x14ac:dyDescent="0.25">
      <c r="A78" s="125" t="s">
        <v>422</v>
      </c>
      <c r="B78" s="164" t="s">
        <v>423</v>
      </c>
      <c r="C78" s="165"/>
      <c r="D78" s="165"/>
      <c r="E78" s="165"/>
      <c r="F78" s="165"/>
      <c r="G78" s="165"/>
      <c r="H78" s="166"/>
      <c r="I78" s="126" t="s">
        <v>333</v>
      </c>
      <c r="J78" s="127"/>
      <c r="K78" s="128"/>
      <c r="L78" s="128"/>
      <c r="M78" s="129"/>
      <c r="N78" s="130"/>
    </row>
    <row r="79" spans="1:14" s="95" customFormat="1" ht="12" x14ac:dyDescent="0.2">
      <c r="A79" s="131" t="s">
        <v>214</v>
      </c>
      <c r="B79" s="183" t="s">
        <v>424</v>
      </c>
      <c r="C79" s="184"/>
      <c r="D79" s="184"/>
      <c r="E79" s="184"/>
      <c r="F79" s="184"/>
      <c r="G79" s="184"/>
      <c r="H79" s="185"/>
      <c r="I79" s="132" t="s">
        <v>333</v>
      </c>
      <c r="J79" s="133">
        <f>J85+J87</f>
        <v>18.55508</v>
      </c>
      <c r="K79" s="134">
        <f>K85+K87</f>
        <v>18.799363</v>
      </c>
      <c r="L79" s="134">
        <f>K79-J79</f>
        <v>0.24428299999999936</v>
      </c>
      <c r="M79" s="135">
        <f>K79/J79</f>
        <v>1.0131652895056231</v>
      </c>
      <c r="N79" s="136"/>
    </row>
    <row r="80" spans="1:14" s="95" customFormat="1" ht="12" x14ac:dyDescent="0.2">
      <c r="A80" s="116" t="s">
        <v>269</v>
      </c>
      <c r="B80" s="177" t="s">
        <v>334</v>
      </c>
      <c r="C80" s="178"/>
      <c r="D80" s="178"/>
      <c r="E80" s="178"/>
      <c r="F80" s="178"/>
      <c r="G80" s="178"/>
      <c r="H80" s="179"/>
      <c r="I80" s="117" t="s">
        <v>333</v>
      </c>
      <c r="J80" s="118"/>
      <c r="K80" s="119"/>
      <c r="L80" s="119"/>
      <c r="M80" s="120"/>
      <c r="N80" s="121"/>
    </row>
    <row r="81" spans="1:14" s="95" customFormat="1" ht="24" customHeight="1" x14ac:dyDescent="0.2">
      <c r="A81" s="116" t="s">
        <v>425</v>
      </c>
      <c r="B81" s="171" t="s">
        <v>335</v>
      </c>
      <c r="C81" s="172"/>
      <c r="D81" s="172"/>
      <c r="E81" s="172"/>
      <c r="F81" s="172"/>
      <c r="G81" s="172"/>
      <c r="H81" s="173"/>
      <c r="I81" s="117" t="s">
        <v>333</v>
      </c>
      <c r="J81" s="118"/>
      <c r="K81" s="119"/>
      <c r="L81" s="119"/>
      <c r="M81" s="120"/>
      <c r="N81" s="121"/>
    </row>
    <row r="82" spans="1:14" s="95" customFormat="1" ht="24" customHeight="1" x14ac:dyDescent="0.2">
      <c r="A82" s="116" t="s">
        <v>426</v>
      </c>
      <c r="B82" s="171" t="s">
        <v>336</v>
      </c>
      <c r="C82" s="172"/>
      <c r="D82" s="172"/>
      <c r="E82" s="172"/>
      <c r="F82" s="172"/>
      <c r="G82" s="172"/>
      <c r="H82" s="173"/>
      <c r="I82" s="117" t="s">
        <v>333</v>
      </c>
      <c r="J82" s="118"/>
      <c r="K82" s="119"/>
      <c r="L82" s="119"/>
      <c r="M82" s="120"/>
      <c r="N82" s="121"/>
    </row>
    <row r="83" spans="1:14" s="95" customFormat="1" ht="24" customHeight="1" x14ac:dyDescent="0.2">
      <c r="A83" s="116" t="s">
        <v>427</v>
      </c>
      <c r="B83" s="171" t="s">
        <v>337</v>
      </c>
      <c r="C83" s="172"/>
      <c r="D83" s="172"/>
      <c r="E83" s="172"/>
      <c r="F83" s="172"/>
      <c r="G83" s="172"/>
      <c r="H83" s="173"/>
      <c r="I83" s="117" t="s">
        <v>333</v>
      </c>
      <c r="J83" s="118"/>
      <c r="K83" s="119"/>
      <c r="L83" s="119"/>
      <c r="M83" s="120"/>
      <c r="N83" s="121"/>
    </row>
    <row r="84" spans="1:14" s="95" customFormat="1" ht="12" x14ac:dyDescent="0.2">
      <c r="A84" s="116" t="s">
        <v>271</v>
      </c>
      <c r="B84" s="177" t="s">
        <v>338</v>
      </c>
      <c r="C84" s="178"/>
      <c r="D84" s="178"/>
      <c r="E84" s="178"/>
      <c r="F84" s="178"/>
      <c r="G84" s="178"/>
      <c r="H84" s="179"/>
      <c r="I84" s="117" t="s">
        <v>333</v>
      </c>
      <c r="J84" s="118"/>
      <c r="K84" s="119"/>
      <c r="L84" s="119"/>
      <c r="M84" s="120"/>
      <c r="N84" s="121"/>
    </row>
    <row r="85" spans="1:14" s="95" customFormat="1" ht="12" x14ac:dyDescent="0.2">
      <c r="A85" s="116" t="s">
        <v>273</v>
      </c>
      <c r="B85" s="177" t="s">
        <v>339</v>
      </c>
      <c r="C85" s="178"/>
      <c r="D85" s="178"/>
      <c r="E85" s="178"/>
      <c r="F85" s="178"/>
      <c r="G85" s="178"/>
      <c r="H85" s="179"/>
      <c r="I85" s="117" t="s">
        <v>333</v>
      </c>
      <c r="J85" s="118">
        <f>J143+J128</f>
        <v>18.55508</v>
      </c>
      <c r="K85" s="119">
        <f>K143+K128</f>
        <v>18.799363</v>
      </c>
      <c r="L85" s="119">
        <f>K85-J85</f>
        <v>0.24428299999999936</v>
      </c>
      <c r="M85" s="120">
        <f>K85/J85</f>
        <v>1.0131652895056231</v>
      </c>
      <c r="N85" s="121"/>
    </row>
    <row r="86" spans="1:14" s="95" customFormat="1" ht="12" x14ac:dyDescent="0.2">
      <c r="A86" s="116" t="s">
        <v>275</v>
      </c>
      <c r="B86" s="177" t="s">
        <v>341</v>
      </c>
      <c r="C86" s="178"/>
      <c r="D86" s="178"/>
      <c r="E86" s="178"/>
      <c r="F86" s="178"/>
      <c r="G86" s="178"/>
      <c r="H86" s="179"/>
      <c r="I86" s="117" t="s">
        <v>333</v>
      </c>
      <c r="J86" s="118"/>
      <c r="K86" s="119"/>
      <c r="L86" s="119"/>
      <c r="M86" s="120"/>
      <c r="N86" s="121"/>
    </row>
    <row r="87" spans="1:14" s="95" customFormat="1" ht="12" x14ac:dyDescent="0.2">
      <c r="A87" s="116" t="s">
        <v>428</v>
      </c>
      <c r="B87" s="177" t="s">
        <v>343</v>
      </c>
      <c r="C87" s="178"/>
      <c r="D87" s="178"/>
      <c r="E87" s="178"/>
      <c r="F87" s="178"/>
      <c r="G87" s="178"/>
      <c r="H87" s="179"/>
      <c r="I87" s="117" t="s">
        <v>333</v>
      </c>
      <c r="J87" s="118"/>
      <c r="K87" s="119"/>
      <c r="L87" s="119"/>
      <c r="M87" s="120"/>
      <c r="N87" s="121"/>
    </row>
    <row r="88" spans="1:14" s="95" customFormat="1" ht="12" x14ac:dyDescent="0.2">
      <c r="A88" s="116" t="s">
        <v>429</v>
      </c>
      <c r="B88" s="177" t="s">
        <v>345</v>
      </c>
      <c r="C88" s="178"/>
      <c r="D88" s="178"/>
      <c r="E88" s="178"/>
      <c r="F88" s="178"/>
      <c r="G88" s="178"/>
      <c r="H88" s="179"/>
      <c r="I88" s="117" t="s">
        <v>333</v>
      </c>
      <c r="J88" s="118"/>
      <c r="K88" s="119"/>
      <c r="L88" s="119"/>
      <c r="M88" s="120"/>
      <c r="N88" s="121"/>
    </row>
    <row r="89" spans="1:14" s="95" customFormat="1" ht="12" x14ac:dyDescent="0.2">
      <c r="A89" s="116" t="s">
        <v>430</v>
      </c>
      <c r="B89" s="177" t="s">
        <v>347</v>
      </c>
      <c r="C89" s="178"/>
      <c r="D89" s="178"/>
      <c r="E89" s="178"/>
      <c r="F89" s="178"/>
      <c r="G89" s="178"/>
      <c r="H89" s="179"/>
      <c r="I89" s="117" t="s">
        <v>333</v>
      </c>
      <c r="J89" s="118"/>
      <c r="K89" s="119"/>
      <c r="L89" s="119"/>
      <c r="M89" s="120"/>
      <c r="N89" s="121"/>
    </row>
    <row r="90" spans="1:14" s="95" customFormat="1" ht="24" customHeight="1" x14ac:dyDescent="0.2">
      <c r="A90" s="116" t="s">
        <v>431</v>
      </c>
      <c r="B90" s="168" t="s">
        <v>349</v>
      </c>
      <c r="C90" s="169"/>
      <c r="D90" s="169"/>
      <c r="E90" s="169"/>
      <c r="F90" s="169"/>
      <c r="G90" s="169"/>
      <c r="H90" s="170"/>
      <c r="I90" s="117" t="s">
        <v>333</v>
      </c>
      <c r="J90" s="118"/>
      <c r="K90" s="119"/>
      <c r="L90" s="119"/>
      <c r="M90" s="120"/>
      <c r="N90" s="121"/>
    </row>
    <row r="91" spans="1:14" s="95" customFormat="1" ht="12" x14ac:dyDescent="0.2">
      <c r="A91" s="116" t="s">
        <v>432</v>
      </c>
      <c r="B91" s="161" t="s">
        <v>351</v>
      </c>
      <c r="C91" s="162"/>
      <c r="D91" s="162"/>
      <c r="E91" s="162"/>
      <c r="F91" s="162"/>
      <c r="G91" s="162"/>
      <c r="H91" s="163"/>
      <c r="I91" s="117" t="s">
        <v>333</v>
      </c>
      <c r="J91" s="118"/>
      <c r="K91" s="119"/>
      <c r="L91" s="119"/>
      <c r="M91" s="120"/>
      <c r="N91" s="121"/>
    </row>
    <row r="92" spans="1:14" s="95" customFormat="1" ht="12" x14ac:dyDescent="0.2">
      <c r="A92" s="116" t="s">
        <v>433</v>
      </c>
      <c r="B92" s="161" t="s">
        <v>353</v>
      </c>
      <c r="C92" s="162"/>
      <c r="D92" s="162"/>
      <c r="E92" s="162"/>
      <c r="F92" s="162"/>
      <c r="G92" s="162"/>
      <c r="H92" s="163"/>
      <c r="I92" s="117" t="s">
        <v>333</v>
      </c>
      <c r="J92" s="118"/>
      <c r="K92" s="119"/>
      <c r="L92" s="119"/>
      <c r="M92" s="120"/>
      <c r="N92" s="121"/>
    </row>
    <row r="93" spans="1:14" s="95" customFormat="1" ht="12" x14ac:dyDescent="0.2">
      <c r="A93" s="116" t="s">
        <v>434</v>
      </c>
      <c r="B93" s="177" t="s">
        <v>355</v>
      </c>
      <c r="C93" s="178"/>
      <c r="D93" s="178"/>
      <c r="E93" s="178"/>
      <c r="F93" s="178"/>
      <c r="G93" s="178"/>
      <c r="H93" s="179"/>
      <c r="I93" s="117" t="s">
        <v>333</v>
      </c>
      <c r="J93" s="118"/>
      <c r="K93" s="119"/>
      <c r="L93" s="119"/>
      <c r="M93" s="120"/>
      <c r="N93" s="121"/>
    </row>
    <row r="94" spans="1:14" s="95" customFormat="1" ht="12" x14ac:dyDescent="0.2">
      <c r="A94" s="116" t="s">
        <v>255</v>
      </c>
      <c r="B94" s="189" t="s">
        <v>435</v>
      </c>
      <c r="C94" s="190"/>
      <c r="D94" s="190"/>
      <c r="E94" s="190"/>
      <c r="F94" s="190"/>
      <c r="G94" s="190"/>
      <c r="H94" s="191"/>
      <c r="I94" s="117" t="s">
        <v>333</v>
      </c>
      <c r="J94" s="118"/>
      <c r="K94" s="119"/>
      <c r="L94" s="119"/>
      <c r="M94" s="120"/>
      <c r="N94" s="121"/>
    </row>
    <row r="95" spans="1:14" s="95" customFormat="1" ht="12" x14ac:dyDescent="0.2">
      <c r="A95" s="116" t="s">
        <v>279</v>
      </c>
      <c r="B95" s="177" t="s">
        <v>436</v>
      </c>
      <c r="C95" s="178"/>
      <c r="D95" s="178"/>
      <c r="E95" s="178"/>
      <c r="F95" s="178"/>
      <c r="G95" s="178"/>
      <c r="H95" s="179"/>
      <c r="I95" s="117" t="s">
        <v>333</v>
      </c>
      <c r="J95" s="118"/>
      <c r="K95" s="119"/>
      <c r="L95" s="119"/>
      <c r="M95" s="120"/>
      <c r="N95" s="121"/>
    </row>
    <row r="96" spans="1:14" s="95" customFormat="1" ht="12" x14ac:dyDescent="0.2">
      <c r="A96" s="116" t="s">
        <v>437</v>
      </c>
      <c r="B96" s="161" t="s">
        <v>438</v>
      </c>
      <c r="C96" s="162"/>
      <c r="D96" s="162"/>
      <c r="E96" s="162"/>
      <c r="F96" s="162"/>
      <c r="G96" s="162"/>
      <c r="H96" s="163"/>
      <c r="I96" s="117" t="s">
        <v>333</v>
      </c>
      <c r="J96" s="118"/>
      <c r="K96" s="119"/>
      <c r="L96" s="119"/>
      <c r="M96" s="120"/>
      <c r="N96" s="121"/>
    </row>
    <row r="97" spans="1:14" s="95" customFormat="1" ht="12" x14ac:dyDescent="0.2">
      <c r="A97" s="116" t="s">
        <v>439</v>
      </c>
      <c r="B97" s="161" t="s">
        <v>440</v>
      </c>
      <c r="C97" s="162"/>
      <c r="D97" s="162"/>
      <c r="E97" s="162"/>
      <c r="F97" s="162"/>
      <c r="G97" s="162"/>
      <c r="H97" s="163"/>
      <c r="I97" s="117" t="s">
        <v>333</v>
      </c>
      <c r="J97" s="118"/>
      <c r="K97" s="119"/>
      <c r="L97" s="119"/>
      <c r="M97" s="120"/>
      <c r="N97" s="121"/>
    </row>
    <row r="98" spans="1:14" s="95" customFormat="1" ht="12" x14ac:dyDescent="0.2">
      <c r="A98" s="116" t="s">
        <v>441</v>
      </c>
      <c r="B98" s="161" t="s">
        <v>442</v>
      </c>
      <c r="C98" s="162"/>
      <c r="D98" s="162"/>
      <c r="E98" s="162"/>
      <c r="F98" s="162"/>
      <c r="G98" s="162"/>
      <c r="H98" s="163"/>
      <c r="I98" s="117" t="s">
        <v>333</v>
      </c>
      <c r="J98" s="118"/>
      <c r="K98" s="119"/>
      <c r="L98" s="119"/>
      <c r="M98" s="120"/>
      <c r="N98" s="121"/>
    </row>
    <row r="99" spans="1:14" s="95" customFormat="1" ht="12" x14ac:dyDescent="0.2">
      <c r="A99" s="116" t="s">
        <v>443</v>
      </c>
      <c r="B99" s="192" t="s">
        <v>444</v>
      </c>
      <c r="C99" s="193"/>
      <c r="D99" s="193"/>
      <c r="E99" s="193"/>
      <c r="F99" s="193"/>
      <c r="G99" s="193"/>
      <c r="H99" s="194"/>
      <c r="I99" s="117" t="s">
        <v>333</v>
      </c>
      <c r="J99" s="118"/>
      <c r="K99" s="119"/>
      <c r="L99" s="119"/>
      <c r="M99" s="120"/>
      <c r="N99" s="121"/>
    </row>
    <row r="100" spans="1:14" s="95" customFormat="1" ht="12" x14ac:dyDescent="0.2">
      <c r="A100" s="116" t="s">
        <v>445</v>
      </c>
      <c r="B100" s="161" t="s">
        <v>446</v>
      </c>
      <c r="C100" s="162"/>
      <c r="D100" s="162"/>
      <c r="E100" s="162"/>
      <c r="F100" s="162"/>
      <c r="G100" s="162"/>
      <c r="H100" s="163"/>
      <c r="I100" s="117" t="s">
        <v>333</v>
      </c>
      <c r="J100" s="118"/>
      <c r="K100" s="119"/>
      <c r="L100" s="119"/>
      <c r="M100" s="120"/>
      <c r="N100" s="121"/>
    </row>
    <row r="101" spans="1:14" s="95" customFormat="1" ht="12" x14ac:dyDescent="0.2">
      <c r="A101" s="116" t="s">
        <v>281</v>
      </c>
      <c r="B101" s="177" t="s">
        <v>409</v>
      </c>
      <c r="C101" s="178"/>
      <c r="D101" s="178"/>
      <c r="E101" s="178"/>
      <c r="F101" s="178"/>
      <c r="G101" s="178"/>
      <c r="H101" s="179"/>
      <c r="I101" s="117" t="s">
        <v>333</v>
      </c>
      <c r="J101" s="118"/>
      <c r="K101" s="119"/>
      <c r="L101" s="119"/>
      <c r="M101" s="120"/>
      <c r="N101" s="121"/>
    </row>
    <row r="102" spans="1:14" s="95" customFormat="1" ht="12" x14ac:dyDescent="0.2">
      <c r="A102" s="116" t="s">
        <v>447</v>
      </c>
      <c r="B102" s="161" t="s">
        <v>448</v>
      </c>
      <c r="C102" s="162"/>
      <c r="D102" s="162"/>
      <c r="E102" s="162"/>
      <c r="F102" s="162"/>
      <c r="G102" s="162"/>
      <c r="H102" s="163"/>
      <c r="I102" s="117" t="s">
        <v>333</v>
      </c>
      <c r="J102" s="118"/>
      <c r="K102" s="119"/>
      <c r="L102" s="119"/>
      <c r="M102" s="120"/>
      <c r="N102" s="121"/>
    </row>
    <row r="103" spans="1:14" s="95" customFormat="1" ht="12" x14ac:dyDescent="0.2">
      <c r="A103" s="116" t="s">
        <v>449</v>
      </c>
      <c r="B103" s="161" t="s">
        <v>450</v>
      </c>
      <c r="C103" s="162"/>
      <c r="D103" s="162"/>
      <c r="E103" s="162"/>
      <c r="F103" s="162"/>
      <c r="G103" s="162"/>
      <c r="H103" s="163"/>
      <c r="I103" s="117" t="s">
        <v>333</v>
      </c>
      <c r="J103" s="118"/>
      <c r="K103" s="119"/>
      <c r="L103" s="119"/>
      <c r="M103" s="120"/>
      <c r="N103" s="121"/>
    </row>
    <row r="104" spans="1:14" s="95" customFormat="1" ht="12" x14ac:dyDescent="0.2">
      <c r="A104" s="116" t="s">
        <v>451</v>
      </c>
      <c r="B104" s="161" t="s">
        <v>452</v>
      </c>
      <c r="C104" s="162"/>
      <c r="D104" s="162"/>
      <c r="E104" s="162"/>
      <c r="F104" s="162"/>
      <c r="G104" s="162"/>
      <c r="H104" s="163"/>
      <c r="I104" s="117" t="s">
        <v>333</v>
      </c>
      <c r="J104" s="118"/>
      <c r="K104" s="119"/>
      <c r="L104" s="119"/>
      <c r="M104" s="120"/>
      <c r="N104" s="121"/>
    </row>
    <row r="105" spans="1:14" s="95" customFormat="1" ht="12" x14ac:dyDescent="0.2">
      <c r="A105" s="116" t="s">
        <v>453</v>
      </c>
      <c r="B105" s="192" t="s">
        <v>444</v>
      </c>
      <c r="C105" s="193"/>
      <c r="D105" s="193"/>
      <c r="E105" s="193"/>
      <c r="F105" s="193"/>
      <c r="G105" s="193"/>
      <c r="H105" s="194"/>
      <c r="I105" s="117" t="s">
        <v>333</v>
      </c>
      <c r="J105" s="118"/>
      <c r="K105" s="119"/>
      <c r="L105" s="119"/>
      <c r="M105" s="120"/>
      <c r="N105" s="121"/>
    </row>
    <row r="106" spans="1:14" s="95" customFormat="1" ht="12" x14ac:dyDescent="0.2">
      <c r="A106" s="116" t="s">
        <v>454</v>
      </c>
      <c r="B106" s="161" t="s">
        <v>455</v>
      </c>
      <c r="C106" s="162"/>
      <c r="D106" s="162"/>
      <c r="E106" s="162"/>
      <c r="F106" s="162"/>
      <c r="G106" s="162"/>
      <c r="H106" s="163"/>
      <c r="I106" s="117" t="s">
        <v>333</v>
      </c>
      <c r="J106" s="118"/>
      <c r="K106" s="119"/>
      <c r="L106" s="119"/>
      <c r="M106" s="120"/>
      <c r="N106" s="121"/>
    </row>
    <row r="107" spans="1:14" s="95" customFormat="1" ht="12" x14ac:dyDescent="0.2">
      <c r="A107" s="116" t="s">
        <v>456</v>
      </c>
      <c r="B107" s="189" t="s">
        <v>457</v>
      </c>
      <c r="C107" s="190"/>
      <c r="D107" s="190"/>
      <c r="E107" s="190"/>
      <c r="F107" s="190"/>
      <c r="G107" s="190"/>
      <c r="H107" s="191"/>
      <c r="I107" s="117" t="s">
        <v>333</v>
      </c>
      <c r="J107" s="118">
        <f>J113+J115</f>
        <v>18.55508</v>
      </c>
      <c r="K107" s="119">
        <f>K113+K115</f>
        <v>18.799363</v>
      </c>
      <c r="L107" s="119">
        <f>K107-J107</f>
        <v>0.24428299999999936</v>
      </c>
      <c r="M107" s="120">
        <f>K107/J107</f>
        <v>1.0131652895056231</v>
      </c>
      <c r="N107" s="121"/>
    </row>
    <row r="108" spans="1:14" s="95" customFormat="1" ht="24" customHeight="1" x14ac:dyDescent="0.2">
      <c r="A108" s="116" t="s">
        <v>288</v>
      </c>
      <c r="B108" s="168" t="s">
        <v>458</v>
      </c>
      <c r="C108" s="169"/>
      <c r="D108" s="169"/>
      <c r="E108" s="169"/>
      <c r="F108" s="169"/>
      <c r="G108" s="169"/>
      <c r="H108" s="170"/>
      <c r="I108" s="117" t="s">
        <v>333</v>
      </c>
      <c r="J108" s="118"/>
      <c r="K108" s="119"/>
      <c r="L108" s="119"/>
      <c r="M108" s="120"/>
      <c r="N108" s="121"/>
    </row>
    <row r="109" spans="1:14" s="95" customFormat="1" ht="24" customHeight="1" x14ac:dyDescent="0.2">
      <c r="A109" s="116" t="s">
        <v>459</v>
      </c>
      <c r="B109" s="171" t="s">
        <v>335</v>
      </c>
      <c r="C109" s="172"/>
      <c r="D109" s="172"/>
      <c r="E109" s="172"/>
      <c r="F109" s="172"/>
      <c r="G109" s="172"/>
      <c r="H109" s="173"/>
      <c r="I109" s="117" t="s">
        <v>333</v>
      </c>
      <c r="J109" s="118"/>
      <c r="K109" s="119"/>
      <c r="L109" s="119"/>
      <c r="M109" s="120"/>
      <c r="N109" s="121"/>
    </row>
    <row r="110" spans="1:14" s="95" customFormat="1" ht="24" customHeight="1" x14ac:dyDescent="0.2">
      <c r="A110" s="116" t="s">
        <v>460</v>
      </c>
      <c r="B110" s="171" t="s">
        <v>336</v>
      </c>
      <c r="C110" s="172"/>
      <c r="D110" s="172"/>
      <c r="E110" s="172"/>
      <c r="F110" s="172"/>
      <c r="G110" s="172"/>
      <c r="H110" s="173"/>
      <c r="I110" s="117" t="s">
        <v>333</v>
      </c>
      <c r="J110" s="118"/>
      <c r="K110" s="119"/>
      <c r="L110" s="119"/>
      <c r="M110" s="120"/>
      <c r="N110" s="121"/>
    </row>
    <row r="111" spans="1:14" s="95" customFormat="1" ht="24" customHeight="1" x14ac:dyDescent="0.2">
      <c r="A111" s="116" t="s">
        <v>461</v>
      </c>
      <c r="B111" s="171" t="s">
        <v>337</v>
      </c>
      <c r="C111" s="172"/>
      <c r="D111" s="172"/>
      <c r="E111" s="172"/>
      <c r="F111" s="172"/>
      <c r="G111" s="172"/>
      <c r="H111" s="173"/>
      <c r="I111" s="117" t="s">
        <v>333</v>
      </c>
      <c r="J111" s="118"/>
      <c r="K111" s="119"/>
      <c r="L111" s="119"/>
      <c r="M111" s="120"/>
      <c r="N111" s="121"/>
    </row>
    <row r="112" spans="1:14" s="95" customFormat="1" ht="12" x14ac:dyDescent="0.2">
      <c r="A112" s="116" t="s">
        <v>290</v>
      </c>
      <c r="B112" s="177" t="s">
        <v>338</v>
      </c>
      <c r="C112" s="178"/>
      <c r="D112" s="178"/>
      <c r="E112" s="178"/>
      <c r="F112" s="178"/>
      <c r="G112" s="178"/>
      <c r="H112" s="179"/>
      <c r="I112" s="117" t="s">
        <v>333</v>
      </c>
      <c r="J112" s="118"/>
      <c r="K112" s="119"/>
      <c r="L112" s="119"/>
      <c r="M112" s="120"/>
      <c r="N112" s="121"/>
    </row>
    <row r="113" spans="1:14" s="95" customFormat="1" ht="12" x14ac:dyDescent="0.2">
      <c r="A113" s="116" t="s">
        <v>292</v>
      </c>
      <c r="B113" s="177" t="s">
        <v>339</v>
      </c>
      <c r="C113" s="178"/>
      <c r="D113" s="178"/>
      <c r="E113" s="178"/>
      <c r="F113" s="178"/>
      <c r="G113" s="178"/>
      <c r="H113" s="179"/>
      <c r="I113" s="117" t="s">
        <v>333</v>
      </c>
      <c r="J113" s="118">
        <f>J85</f>
        <v>18.55508</v>
      </c>
      <c r="K113" s="119">
        <f>K85</f>
        <v>18.799363</v>
      </c>
      <c r="L113" s="119">
        <f>K113-J113</f>
        <v>0.24428299999999936</v>
      </c>
      <c r="M113" s="120">
        <f>K113/J113</f>
        <v>1.0131652895056231</v>
      </c>
      <c r="N113" s="121"/>
    </row>
    <row r="114" spans="1:14" s="95" customFormat="1" ht="12" x14ac:dyDescent="0.2">
      <c r="A114" s="116" t="s">
        <v>294</v>
      </c>
      <c r="B114" s="177" t="s">
        <v>341</v>
      </c>
      <c r="C114" s="178"/>
      <c r="D114" s="178"/>
      <c r="E114" s="178"/>
      <c r="F114" s="178"/>
      <c r="G114" s="178"/>
      <c r="H114" s="179"/>
      <c r="I114" s="117" t="s">
        <v>333</v>
      </c>
      <c r="J114" s="118"/>
      <c r="K114" s="119"/>
      <c r="L114" s="119"/>
      <c r="M114" s="120"/>
      <c r="N114" s="121"/>
    </row>
    <row r="115" spans="1:14" s="95" customFormat="1" ht="12" x14ac:dyDescent="0.2">
      <c r="A115" s="116" t="s">
        <v>462</v>
      </c>
      <c r="B115" s="177" t="s">
        <v>343</v>
      </c>
      <c r="C115" s="178"/>
      <c r="D115" s="178"/>
      <c r="E115" s="178"/>
      <c r="F115" s="178"/>
      <c r="G115" s="178"/>
      <c r="H115" s="179"/>
      <c r="I115" s="117" t="s">
        <v>333</v>
      </c>
      <c r="J115" s="118"/>
      <c r="K115" s="119"/>
      <c r="L115" s="119"/>
      <c r="M115" s="120"/>
      <c r="N115" s="121"/>
    </row>
    <row r="116" spans="1:14" s="95" customFormat="1" ht="12" x14ac:dyDescent="0.2">
      <c r="A116" s="116" t="s">
        <v>463</v>
      </c>
      <c r="B116" s="177" t="s">
        <v>345</v>
      </c>
      <c r="C116" s="178"/>
      <c r="D116" s="178"/>
      <c r="E116" s="178"/>
      <c r="F116" s="178"/>
      <c r="G116" s="178"/>
      <c r="H116" s="179"/>
      <c r="I116" s="117" t="s">
        <v>333</v>
      </c>
      <c r="J116" s="118"/>
      <c r="K116" s="119"/>
      <c r="L116" s="119"/>
      <c r="M116" s="120"/>
      <c r="N116" s="121"/>
    </row>
    <row r="117" spans="1:14" s="95" customFormat="1" ht="12" x14ac:dyDescent="0.2">
      <c r="A117" s="116" t="s">
        <v>464</v>
      </c>
      <c r="B117" s="177" t="s">
        <v>347</v>
      </c>
      <c r="C117" s="178"/>
      <c r="D117" s="178"/>
      <c r="E117" s="178"/>
      <c r="F117" s="178"/>
      <c r="G117" s="178"/>
      <c r="H117" s="179"/>
      <c r="I117" s="117" t="s">
        <v>333</v>
      </c>
      <c r="J117" s="118"/>
      <c r="K117" s="119"/>
      <c r="L117" s="119"/>
      <c r="M117" s="120"/>
      <c r="N117" s="121"/>
    </row>
    <row r="118" spans="1:14" s="95" customFormat="1" ht="24" customHeight="1" x14ac:dyDescent="0.2">
      <c r="A118" s="116" t="s">
        <v>465</v>
      </c>
      <c r="B118" s="168" t="s">
        <v>349</v>
      </c>
      <c r="C118" s="169"/>
      <c r="D118" s="169"/>
      <c r="E118" s="169"/>
      <c r="F118" s="169"/>
      <c r="G118" s="169"/>
      <c r="H118" s="170"/>
      <c r="I118" s="117" t="s">
        <v>333</v>
      </c>
      <c r="J118" s="118"/>
      <c r="K118" s="119"/>
      <c r="L118" s="119"/>
      <c r="M118" s="120"/>
      <c r="N118" s="121"/>
    </row>
    <row r="119" spans="1:14" s="95" customFormat="1" ht="12" x14ac:dyDescent="0.2">
      <c r="A119" s="116" t="s">
        <v>466</v>
      </c>
      <c r="B119" s="161" t="s">
        <v>351</v>
      </c>
      <c r="C119" s="162"/>
      <c r="D119" s="162"/>
      <c r="E119" s="162"/>
      <c r="F119" s="162"/>
      <c r="G119" s="162"/>
      <c r="H119" s="163"/>
      <c r="I119" s="117" t="s">
        <v>333</v>
      </c>
      <c r="J119" s="118"/>
      <c r="K119" s="119"/>
      <c r="L119" s="119"/>
      <c r="M119" s="120"/>
      <c r="N119" s="121"/>
    </row>
    <row r="120" spans="1:14" s="95" customFormat="1" ht="12" x14ac:dyDescent="0.2">
      <c r="A120" s="116" t="s">
        <v>467</v>
      </c>
      <c r="B120" s="161" t="s">
        <v>353</v>
      </c>
      <c r="C120" s="162"/>
      <c r="D120" s="162"/>
      <c r="E120" s="162"/>
      <c r="F120" s="162"/>
      <c r="G120" s="162"/>
      <c r="H120" s="163"/>
      <c r="I120" s="117" t="s">
        <v>333</v>
      </c>
      <c r="J120" s="118"/>
      <c r="K120" s="119"/>
      <c r="L120" s="119"/>
      <c r="M120" s="120"/>
      <c r="N120" s="121"/>
    </row>
    <row r="121" spans="1:14" s="95" customFormat="1" ht="12" x14ac:dyDescent="0.2">
      <c r="A121" s="116" t="s">
        <v>468</v>
      </c>
      <c r="B121" s="177" t="s">
        <v>355</v>
      </c>
      <c r="C121" s="178"/>
      <c r="D121" s="178"/>
      <c r="E121" s="178"/>
      <c r="F121" s="178"/>
      <c r="G121" s="178"/>
      <c r="H121" s="179"/>
      <c r="I121" s="117" t="s">
        <v>333</v>
      </c>
      <c r="J121" s="118"/>
      <c r="K121" s="119"/>
      <c r="L121" s="119"/>
      <c r="M121" s="120"/>
      <c r="N121" s="121"/>
    </row>
    <row r="122" spans="1:14" s="95" customFormat="1" ht="12" x14ac:dyDescent="0.2">
      <c r="A122" s="116" t="s">
        <v>469</v>
      </c>
      <c r="B122" s="189" t="s">
        <v>470</v>
      </c>
      <c r="C122" s="190"/>
      <c r="D122" s="190"/>
      <c r="E122" s="190"/>
      <c r="F122" s="190"/>
      <c r="G122" s="190"/>
      <c r="H122" s="191"/>
      <c r="I122" s="117" t="s">
        <v>333</v>
      </c>
      <c r="J122" s="118">
        <f>J128+J130</f>
        <v>3.71102</v>
      </c>
      <c r="K122" s="119">
        <f>K128+K130</f>
        <v>3.7993629999999996</v>
      </c>
      <c r="L122" s="119">
        <f>K122-J122</f>
        <v>8.8342999999999616E-2</v>
      </c>
      <c r="M122" s="120">
        <f>K122/J122</f>
        <v>1.0238055844484804</v>
      </c>
      <c r="N122" s="121"/>
    </row>
    <row r="123" spans="1:14" s="95" customFormat="1" ht="12" x14ac:dyDescent="0.2">
      <c r="A123" s="116" t="s">
        <v>471</v>
      </c>
      <c r="B123" s="177" t="s">
        <v>334</v>
      </c>
      <c r="C123" s="178"/>
      <c r="D123" s="178"/>
      <c r="E123" s="178"/>
      <c r="F123" s="178"/>
      <c r="G123" s="178"/>
      <c r="H123" s="179"/>
      <c r="I123" s="117" t="s">
        <v>333</v>
      </c>
      <c r="J123" s="118"/>
      <c r="K123" s="119"/>
      <c r="L123" s="119"/>
      <c r="M123" s="120"/>
      <c r="N123" s="121"/>
    </row>
    <row r="124" spans="1:14" s="95" customFormat="1" ht="24" customHeight="1" x14ac:dyDescent="0.2">
      <c r="A124" s="116" t="s">
        <v>472</v>
      </c>
      <c r="B124" s="171" t="s">
        <v>335</v>
      </c>
      <c r="C124" s="172"/>
      <c r="D124" s="172"/>
      <c r="E124" s="172"/>
      <c r="F124" s="172"/>
      <c r="G124" s="172"/>
      <c r="H124" s="173"/>
      <c r="I124" s="117" t="s">
        <v>333</v>
      </c>
      <c r="J124" s="118"/>
      <c r="K124" s="119"/>
      <c r="L124" s="119"/>
      <c r="M124" s="120"/>
      <c r="N124" s="121"/>
    </row>
    <row r="125" spans="1:14" s="95" customFormat="1" ht="24" customHeight="1" x14ac:dyDescent="0.2">
      <c r="A125" s="116" t="s">
        <v>473</v>
      </c>
      <c r="B125" s="171" t="s">
        <v>336</v>
      </c>
      <c r="C125" s="172"/>
      <c r="D125" s="172"/>
      <c r="E125" s="172"/>
      <c r="F125" s="172"/>
      <c r="G125" s="172"/>
      <c r="H125" s="173"/>
      <c r="I125" s="117" t="s">
        <v>333</v>
      </c>
      <c r="J125" s="118"/>
      <c r="K125" s="119"/>
      <c r="L125" s="119"/>
      <c r="M125" s="120"/>
      <c r="N125" s="121"/>
    </row>
    <row r="126" spans="1:14" s="95" customFormat="1" ht="24" customHeight="1" x14ac:dyDescent="0.2">
      <c r="A126" s="116" t="s">
        <v>474</v>
      </c>
      <c r="B126" s="171" t="s">
        <v>337</v>
      </c>
      <c r="C126" s="172"/>
      <c r="D126" s="172"/>
      <c r="E126" s="172"/>
      <c r="F126" s="172"/>
      <c r="G126" s="172"/>
      <c r="H126" s="173"/>
      <c r="I126" s="117" t="s">
        <v>333</v>
      </c>
      <c r="J126" s="118"/>
      <c r="K126" s="119"/>
      <c r="L126" s="119"/>
      <c r="M126" s="120"/>
      <c r="N126" s="121"/>
    </row>
    <row r="127" spans="1:14" s="95" customFormat="1" ht="12" x14ac:dyDescent="0.2">
      <c r="A127" s="116" t="s">
        <v>475</v>
      </c>
      <c r="B127" s="177" t="s">
        <v>476</v>
      </c>
      <c r="C127" s="178"/>
      <c r="D127" s="178"/>
      <c r="E127" s="178"/>
      <c r="F127" s="178"/>
      <c r="G127" s="178"/>
      <c r="H127" s="179"/>
      <c r="I127" s="117" t="s">
        <v>333</v>
      </c>
      <c r="J127" s="118"/>
      <c r="K127" s="119"/>
      <c r="L127" s="119"/>
      <c r="M127" s="120"/>
      <c r="N127" s="121"/>
    </row>
    <row r="128" spans="1:14" s="95" customFormat="1" ht="12" x14ac:dyDescent="0.2">
      <c r="A128" s="116" t="s">
        <v>477</v>
      </c>
      <c r="B128" s="177" t="s">
        <v>478</v>
      </c>
      <c r="C128" s="178"/>
      <c r="D128" s="178"/>
      <c r="E128" s="178"/>
      <c r="F128" s="178"/>
      <c r="G128" s="178"/>
      <c r="H128" s="179"/>
      <c r="I128" s="117" t="s">
        <v>333</v>
      </c>
      <c r="J128" s="118">
        <v>3.71102</v>
      </c>
      <c r="K128" s="119">
        <v>3.7993629999999996</v>
      </c>
      <c r="L128" s="119">
        <f>K128-J128</f>
        <v>8.8342999999999616E-2</v>
      </c>
      <c r="M128" s="120">
        <f>K128/J128</f>
        <v>1.0238055844484804</v>
      </c>
      <c r="N128" s="121"/>
    </row>
    <row r="129" spans="1:14" s="95" customFormat="1" ht="12" x14ac:dyDescent="0.2">
      <c r="A129" s="116" t="s">
        <v>479</v>
      </c>
      <c r="B129" s="177" t="s">
        <v>480</v>
      </c>
      <c r="C129" s="178"/>
      <c r="D129" s="178"/>
      <c r="E129" s="178"/>
      <c r="F129" s="178"/>
      <c r="G129" s="178"/>
      <c r="H129" s="179"/>
      <c r="I129" s="117" t="s">
        <v>333</v>
      </c>
      <c r="J129" s="118"/>
      <c r="K129" s="119"/>
      <c r="L129" s="119"/>
      <c r="M129" s="120"/>
      <c r="N129" s="121"/>
    </row>
    <row r="130" spans="1:14" s="95" customFormat="1" ht="12" x14ac:dyDescent="0.2">
      <c r="A130" s="116" t="s">
        <v>481</v>
      </c>
      <c r="B130" s="177" t="s">
        <v>482</v>
      </c>
      <c r="C130" s="178"/>
      <c r="D130" s="178"/>
      <c r="E130" s="178"/>
      <c r="F130" s="178"/>
      <c r="G130" s="178"/>
      <c r="H130" s="179"/>
      <c r="I130" s="117" t="s">
        <v>333</v>
      </c>
      <c r="J130" s="118"/>
      <c r="K130" s="119"/>
      <c r="L130" s="119"/>
      <c r="M130" s="120"/>
      <c r="N130" s="121"/>
    </row>
    <row r="131" spans="1:14" s="95" customFormat="1" ht="12" x14ac:dyDescent="0.2">
      <c r="A131" s="116" t="s">
        <v>483</v>
      </c>
      <c r="B131" s="177" t="s">
        <v>484</v>
      </c>
      <c r="C131" s="178"/>
      <c r="D131" s="178"/>
      <c r="E131" s="178"/>
      <c r="F131" s="178"/>
      <c r="G131" s="178"/>
      <c r="H131" s="179"/>
      <c r="I131" s="117" t="s">
        <v>333</v>
      </c>
      <c r="J131" s="118"/>
      <c r="K131" s="119"/>
      <c r="L131" s="119"/>
      <c r="M131" s="120"/>
      <c r="N131" s="121"/>
    </row>
    <row r="132" spans="1:14" s="95" customFormat="1" ht="12" x14ac:dyDescent="0.2">
      <c r="A132" s="116" t="s">
        <v>485</v>
      </c>
      <c r="B132" s="177" t="s">
        <v>486</v>
      </c>
      <c r="C132" s="178"/>
      <c r="D132" s="178"/>
      <c r="E132" s="178"/>
      <c r="F132" s="178"/>
      <c r="G132" s="178"/>
      <c r="H132" s="179"/>
      <c r="I132" s="117" t="s">
        <v>333</v>
      </c>
      <c r="J132" s="118"/>
      <c r="K132" s="119"/>
      <c r="L132" s="119"/>
      <c r="M132" s="120"/>
      <c r="N132" s="121"/>
    </row>
    <row r="133" spans="1:14" s="95" customFormat="1" ht="24" customHeight="1" x14ac:dyDescent="0.2">
      <c r="A133" s="116" t="s">
        <v>487</v>
      </c>
      <c r="B133" s="168" t="s">
        <v>349</v>
      </c>
      <c r="C133" s="169"/>
      <c r="D133" s="169"/>
      <c r="E133" s="169"/>
      <c r="F133" s="169"/>
      <c r="G133" s="169"/>
      <c r="H133" s="170"/>
      <c r="I133" s="117" t="s">
        <v>333</v>
      </c>
      <c r="J133" s="118"/>
      <c r="K133" s="119"/>
      <c r="L133" s="119"/>
      <c r="M133" s="120"/>
      <c r="N133" s="121"/>
    </row>
    <row r="134" spans="1:14" s="95" customFormat="1" ht="12" x14ac:dyDescent="0.2">
      <c r="A134" s="116" t="s">
        <v>488</v>
      </c>
      <c r="B134" s="161" t="s">
        <v>351</v>
      </c>
      <c r="C134" s="162"/>
      <c r="D134" s="162"/>
      <c r="E134" s="162"/>
      <c r="F134" s="162"/>
      <c r="G134" s="162"/>
      <c r="H134" s="163"/>
      <c r="I134" s="117" t="s">
        <v>333</v>
      </c>
      <c r="J134" s="118"/>
      <c r="K134" s="119"/>
      <c r="L134" s="119"/>
      <c r="M134" s="120"/>
      <c r="N134" s="121"/>
    </row>
    <row r="135" spans="1:14" s="95" customFormat="1" ht="12" x14ac:dyDescent="0.2">
      <c r="A135" s="116" t="s">
        <v>489</v>
      </c>
      <c r="B135" s="161" t="s">
        <v>353</v>
      </c>
      <c r="C135" s="162"/>
      <c r="D135" s="162"/>
      <c r="E135" s="162"/>
      <c r="F135" s="162"/>
      <c r="G135" s="162"/>
      <c r="H135" s="163"/>
      <c r="I135" s="117" t="s">
        <v>333</v>
      </c>
      <c r="J135" s="118"/>
      <c r="K135" s="119"/>
      <c r="L135" s="119"/>
      <c r="M135" s="120"/>
      <c r="N135" s="121"/>
    </row>
    <row r="136" spans="1:14" s="95" customFormat="1" ht="12" x14ac:dyDescent="0.2">
      <c r="A136" s="116" t="s">
        <v>490</v>
      </c>
      <c r="B136" s="177" t="s">
        <v>491</v>
      </c>
      <c r="C136" s="178"/>
      <c r="D136" s="178"/>
      <c r="E136" s="178"/>
      <c r="F136" s="178"/>
      <c r="G136" s="178"/>
      <c r="H136" s="179"/>
      <c r="I136" s="117" t="s">
        <v>333</v>
      </c>
      <c r="J136" s="118"/>
      <c r="K136" s="119"/>
      <c r="L136" s="119"/>
      <c r="M136" s="120"/>
      <c r="N136" s="121"/>
    </row>
    <row r="137" spans="1:14" s="95" customFormat="1" ht="12" x14ac:dyDescent="0.2">
      <c r="A137" s="116" t="s">
        <v>492</v>
      </c>
      <c r="B137" s="189" t="s">
        <v>493</v>
      </c>
      <c r="C137" s="190"/>
      <c r="D137" s="190"/>
      <c r="E137" s="190"/>
      <c r="F137" s="190"/>
      <c r="G137" s="190"/>
      <c r="H137" s="191"/>
      <c r="I137" s="117" t="s">
        <v>333</v>
      </c>
      <c r="J137" s="118">
        <f>J143+J145</f>
        <v>14.844060000000001</v>
      </c>
      <c r="K137" s="119">
        <f>K143+K145</f>
        <v>15</v>
      </c>
      <c r="L137" s="119">
        <f>K137-J137</f>
        <v>0.1559399999999993</v>
      </c>
      <c r="M137" s="120">
        <f>K137/J137</f>
        <v>1.0105052121858844</v>
      </c>
      <c r="N137" s="121"/>
    </row>
    <row r="138" spans="1:14" s="95" customFormat="1" ht="12" x14ac:dyDescent="0.2">
      <c r="A138" s="116" t="s">
        <v>301</v>
      </c>
      <c r="B138" s="177" t="s">
        <v>334</v>
      </c>
      <c r="C138" s="178"/>
      <c r="D138" s="178"/>
      <c r="E138" s="178"/>
      <c r="F138" s="178"/>
      <c r="G138" s="178"/>
      <c r="H138" s="179"/>
      <c r="I138" s="117" t="s">
        <v>333</v>
      </c>
      <c r="J138" s="118"/>
      <c r="K138" s="119"/>
      <c r="L138" s="119"/>
      <c r="M138" s="120"/>
      <c r="N138" s="121"/>
    </row>
    <row r="139" spans="1:14" s="95" customFormat="1" ht="24" customHeight="1" x14ac:dyDescent="0.2">
      <c r="A139" s="116" t="s">
        <v>494</v>
      </c>
      <c r="B139" s="171" t="s">
        <v>335</v>
      </c>
      <c r="C139" s="172"/>
      <c r="D139" s="172"/>
      <c r="E139" s="172"/>
      <c r="F139" s="172"/>
      <c r="G139" s="172"/>
      <c r="H139" s="173"/>
      <c r="I139" s="117" t="s">
        <v>333</v>
      </c>
      <c r="J139" s="118"/>
      <c r="K139" s="119"/>
      <c r="L139" s="119"/>
      <c r="M139" s="120"/>
      <c r="N139" s="121"/>
    </row>
    <row r="140" spans="1:14" s="95" customFormat="1" ht="24" customHeight="1" x14ac:dyDescent="0.2">
      <c r="A140" s="116" t="s">
        <v>495</v>
      </c>
      <c r="B140" s="171" t="s">
        <v>336</v>
      </c>
      <c r="C140" s="172"/>
      <c r="D140" s="172"/>
      <c r="E140" s="172"/>
      <c r="F140" s="172"/>
      <c r="G140" s="172"/>
      <c r="H140" s="173"/>
      <c r="I140" s="117" t="s">
        <v>333</v>
      </c>
      <c r="J140" s="118"/>
      <c r="K140" s="119"/>
      <c r="L140" s="119"/>
      <c r="M140" s="120"/>
      <c r="N140" s="121"/>
    </row>
    <row r="141" spans="1:14" s="95" customFormat="1" ht="24" customHeight="1" x14ac:dyDescent="0.2">
      <c r="A141" s="116" t="s">
        <v>496</v>
      </c>
      <c r="B141" s="171" t="s">
        <v>337</v>
      </c>
      <c r="C141" s="172"/>
      <c r="D141" s="172"/>
      <c r="E141" s="172"/>
      <c r="F141" s="172"/>
      <c r="G141" s="172"/>
      <c r="H141" s="173"/>
      <c r="I141" s="117" t="s">
        <v>333</v>
      </c>
      <c r="J141" s="118"/>
      <c r="K141" s="119"/>
      <c r="L141" s="119"/>
      <c r="M141" s="120"/>
      <c r="N141" s="121"/>
    </row>
    <row r="142" spans="1:14" s="95" customFormat="1" ht="12" x14ac:dyDescent="0.2">
      <c r="A142" s="116" t="s">
        <v>497</v>
      </c>
      <c r="B142" s="177" t="s">
        <v>338</v>
      </c>
      <c r="C142" s="178"/>
      <c r="D142" s="178"/>
      <c r="E142" s="178"/>
      <c r="F142" s="178"/>
      <c r="G142" s="178"/>
      <c r="H142" s="179"/>
      <c r="I142" s="117" t="s">
        <v>333</v>
      </c>
      <c r="J142" s="118"/>
      <c r="K142" s="119"/>
      <c r="L142" s="119"/>
      <c r="M142" s="120"/>
      <c r="N142" s="121"/>
    </row>
    <row r="143" spans="1:14" s="95" customFormat="1" ht="12" x14ac:dyDescent="0.2">
      <c r="A143" s="116" t="s">
        <v>498</v>
      </c>
      <c r="B143" s="177" t="s">
        <v>339</v>
      </c>
      <c r="C143" s="178"/>
      <c r="D143" s="178"/>
      <c r="E143" s="178"/>
      <c r="F143" s="178"/>
      <c r="G143" s="178"/>
      <c r="H143" s="179"/>
      <c r="I143" s="117" t="s">
        <v>333</v>
      </c>
      <c r="J143" s="118">
        <v>14.844060000000001</v>
      </c>
      <c r="K143" s="119">
        <v>15</v>
      </c>
      <c r="L143" s="119">
        <f>K143-J143</f>
        <v>0.1559399999999993</v>
      </c>
      <c r="M143" s="120">
        <f>K143/J143</f>
        <v>1.0105052121858844</v>
      </c>
      <c r="N143" s="121"/>
    </row>
    <row r="144" spans="1:14" s="95" customFormat="1" ht="12" x14ac:dyDescent="0.2">
      <c r="A144" s="116" t="s">
        <v>499</v>
      </c>
      <c r="B144" s="177" t="s">
        <v>341</v>
      </c>
      <c r="C144" s="178"/>
      <c r="D144" s="178"/>
      <c r="E144" s="178"/>
      <c r="F144" s="178"/>
      <c r="G144" s="178"/>
      <c r="H144" s="179"/>
      <c r="I144" s="117" t="s">
        <v>333</v>
      </c>
      <c r="J144" s="118"/>
      <c r="K144" s="119"/>
      <c r="L144" s="119"/>
      <c r="M144" s="120"/>
      <c r="N144" s="121"/>
    </row>
    <row r="145" spans="1:14" s="95" customFormat="1" ht="12" x14ac:dyDescent="0.2">
      <c r="A145" s="116" t="s">
        <v>500</v>
      </c>
      <c r="B145" s="177" t="s">
        <v>343</v>
      </c>
      <c r="C145" s="178"/>
      <c r="D145" s="178"/>
      <c r="E145" s="178"/>
      <c r="F145" s="178"/>
      <c r="G145" s="178"/>
      <c r="H145" s="179"/>
      <c r="I145" s="117" t="s">
        <v>333</v>
      </c>
      <c r="J145" s="118"/>
      <c r="K145" s="119"/>
      <c r="L145" s="119"/>
      <c r="M145" s="120"/>
      <c r="N145" s="121"/>
    </row>
    <row r="146" spans="1:14" s="95" customFormat="1" ht="12" x14ac:dyDescent="0.2">
      <c r="A146" s="116" t="s">
        <v>501</v>
      </c>
      <c r="B146" s="177" t="s">
        <v>345</v>
      </c>
      <c r="C146" s="178"/>
      <c r="D146" s="178"/>
      <c r="E146" s="178"/>
      <c r="F146" s="178"/>
      <c r="G146" s="178"/>
      <c r="H146" s="179"/>
      <c r="I146" s="117" t="s">
        <v>333</v>
      </c>
      <c r="J146" s="118"/>
      <c r="K146" s="119"/>
      <c r="L146" s="119"/>
      <c r="M146" s="120"/>
      <c r="N146" s="121"/>
    </row>
    <row r="147" spans="1:14" s="95" customFormat="1" ht="12" x14ac:dyDescent="0.2">
      <c r="A147" s="116" t="s">
        <v>502</v>
      </c>
      <c r="B147" s="177" t="s">
        <v>347</v>
      </c>
      <c r="C147" s="178"/>
      <c r="D147" s="178"/>
      <c r="E147" s="178"/>
      <c r="F147" s="178"/>
      <c r="G147" s="178"/>
      <c r="H147" s="179"/>
      <c r="I147" s="117" t="s">
        <v>333</v>
      </c>
      <c r="J147" s="118"/>
      <c r="K147" s="119"/>
      <c r="L147" s="119"/>
      <c r="M147" s="120"/>
      <c r="N147" s="121"/>
    </row>
    <row r="148" spans="1:14" s="95" customFormat="1" ht="24" customHeight="1" x14ac:dyDescent="0.2">
      <c r="A148" s="116" t="s">
        <v>503</v>
      </c>
      <c r="B148" s="168" t="s">
        <v>349</v>
      </c>
      <c r="C148" s="169"/>
      <c r="D148" s="169"/>
      <c r="E148" s="169"/>
      <c r="F148" s="169"/>
      <c r="G148" s="169"/>
      <c r="H148" s="170"/>
      <c r="I148" s="117" t="s">
        <v>333</v>
      </c>
      <c r="J148" s="118"/>
      <c r="K148" s="119"/>
      <c r="L148" s="119"/>
      <c r="M148" s="120"/>
      <c r="N148" s="121"/>
    </row>
    <row r="149" spans="1:14" s="95" customFormat="1" ht="12" x14ac:dyDescent="0.2">
      <c r="A149" s="116" t="s">
        <v>504</v>
      </c>
      <c r="B149" s="161" t="s">
        <v>351</v>
      </c>
      <c r="C149" s="162"/>
      <c r="D149" s="162"/>
      <c r="E149" s="162"/>
      <c r="F149" s="162"/>
      <c r="G149" s="162"/>
      <c r="H149" s="163"/>
      <c r="I149" s="117" t="s">
        <v>333</v>
      </c>
      <c r="J149" s="118"/>
      <c r="K149" s="119"/>
      <c r="L149" s="119"/>
      <c r="M149" s="120"/>
      <c r="N149" s="121"/>
    </row>
    <row r="150" spans="1:14" s="95" customFormat="1" ht="12" x14ac:dyDescent="0.2">
      <c r="A150" s="116" t="s">
        <v>505</v>
      </c>
      <c r="B150" s="161" t="s">
        <v>353</v>
      </c>
      <c r="C150" s="162"/>
      <c r="D150" s="162"/>
      <c r="E150" s="162"/>
      <c r="F150" s="162"/>
      <c r="G150" s="162"/>
      <c r="H150" s="163"/>
      <c r="I150" s="117" t="s">
        <v>333</v>
      </c>
      <c r="J150" s="118"/>
      <c r="K150" s="119"/>
      <c r="L150" s="119"/>
      <c r="M150" s="120"/>
      <c r="N150" s="121"/>
    </row>
    <row r="151" spans="1:14" s="95" customFormat="1" ht="12" x14ac:dyDescent="0.2">
      <c r="A151" s="116" t="s">
        <v>506</v>
      </c>
      <c r="B151" s="177" t="s">
        <v>355</v>
      </c>
      <c r="C151" s="178"/>
      <c r="D151" s="178"/>
      <c r="E151" s="178"/>
      <c r="F151" s="178"/>
      <c r="G151" s="178"/>
      <c r="H151" s="179"/>
      <c r="I151" s="117" t="s">
        <v>333</v>
      </c>
      <c r="J151" s="118"/>
      <c r="K151" s="119"/>
      <c r="L151" s="119"/>
      <c r="M151" s="120"/>
      <c r="N151" s="121"/>
    </row>
    <row r="152" spans="1:14" s="95" customFormat="1" ht="12" x14ac:dyDescent="0.2">
      <c r="A152" s="116" t="s">
        <v>507</v>
      </c>
      <c r="B152" s="189" t="s">
        <v>508</v>
      </c>
      <c r="C152" s="190"/>
      <c r="D152" s="190"/>
      <c r="E152" s="190"/>
      <c r="F152" s="190"/>
      <c r="G152" s="190"/>
      <c r="H152" s="191"/>
      <c r="I152" s="117" t="s">
        <v>333</v>
      </c>
      <c r="J152" s="118"/>
      <c r="K152" s="119"/>
      <c r="L152" s="119"/>
      <c r="M152" s="120"/>
      <c r="N152" s="121"/>
    </row>
    <row r="153" spans="1:14" s="95" customFormat="1" ht="12" x14ac:dyDescent="0.2">
      <c r="A153" s="116" t="s">
        <v>509</v>
      </c>
      <c r="B153" s="161" t="s">
        <v>510</v>
      </c>
      <c r="C153" s="162"/>
      <c r="D153" s="162"/>
      <c r="E153" s="162"/>
      <c r="F153" s="162"/>
      <c r="G153" s="162"/>
      <c r="H153" s="163"/>
      <c r="I153" s="117" t="s">
        <v>333</v>
      </c>
      <c r="J153" s="118"/>
      <c r="K153" s="119"/>
      <c r="L153" s="119"/>
      <c r="M153" s="120"/>
      <c r="N153" s="121"/>
    </row>
    <row r="154" spans="1:14" s="95" customFormat="1" ht="12" x14ac:dyDescent="0.2">
      <c r="A154" s="116" t="s">
        <v>511</v>
      </c>
      <c r="B154" s="177" t="s">
        <v>512</v>
      </c>
      <c r="C154" s="178"/>
      <c r="D154" s="178"/>
      <c r="E154" s="178"/>
      <c r="F154" s="178"/>
      <c r="G154" s="178"/>
      <c r="H154" s="179"/>
      <c r="I154" s="117" t="s">
        <v>333</v>
      </c>
      <c r="J154" s="118"/>
      <c r="K154" s="119"/>
      <c r="L154" s="119"/>
      <c r="M154" s="120"/>
      <c r="N154" s="121"/>
    </row>
    <row r="155" spans="1:14" s="95" customFormat="1" ht="12" x14ac:dyDescent="0.2">
      <c r="A155" s="116" t="s">
        <v>513</v>
      </c>
      <c r="B155" s="177" t="s">
        <v>514</v>
      </c>
      <c r="C155" s="178"/>
      <c r="D155" s="178"/>
      <c r="E155" s="178"/>
      <c r="F155" s="178"/>
      <c r="G155" s="178"/>
      <c r="H155" s="179"/>
      <c r="I155" s="117" t="s">
        <v>333</v>
      </c>
      <c r="J155" s="118"/>
      <c r="K155" s="119"/>
      <c r="L155" s="119"/>
      <c r="M155" s="120"/>
      <c r="N155" s="121"/>
    </row>
    <row r="156" spans="1:14" s="95" customFormat="1" ht="24" customHeight="1" x14ac:dyDescent="0.2">
      <c r="A156" s="116" t="s">
        <v>515</v>
      </c>
      <c r="B156" s="235" t="s">
        <v>516</v>
      </c>
      <c r="C156" s="236"/>
      <c r="D156" s="236"/>
      <c r="E156" s="236"/>
      <c r="F156" s="236"/>
      <c r="G156" s="236"/>
      <c r="H156" s="237"/>
      <c r="I156" s="117" t="s">
        <v>333</v>
      </c>
      <c r="J156" s="118"/>
      <c r="K156" s="119"/>
      <c r="L156" s="119"/>
      <c r="M156" s="120"/>
      <c r="N156" s="121"/>
    </row>
    <row r="157" spans="1:14" s="95" customFormat="1" ht="24" customHeight="1" x14ac:dyDescent="0.2">
      <c r="A157" s="116" t="s">
        <v>517</v>
      </c>
      <c r="B157" s="235" t="s">
        <v>518</v>
      </c>
      <c r="C157" s="236"/>
      <c r="D157" s="236"/>
      <c r="E157" s="236"/>
      <c r="F157" s="236"/>
      <c r="G157" s="236"/>
      <c r="H157" s="237"/>
      <c r="I157" s="117" t="s">
        <v>333</v>
      </c>
      <c r="J157" s="118"/>
      <c r="K157" s="119"/>
      <c r="L157" s="119"/>
      <c r="M157" s="120"/>
      <c r="N157" s="121"/>
    </row>
    <row r="158" spans="1:14" s="95" customFormat="1" ht="12" x14ac:dyDescent="0.2">
      <c r="A158" s="116" t="s">
        <v>519</v>
      </c>
      <c r="B158" s="177" t="s">
        <v>520</v>
      </c>
      <c r="C158" s="178"/>
      <c r="D158" s="178"/>
      <c r="E158" s="178"/>
      <c r="F158" s="178"/>
      <c r="G158" s="178"/>
      <c r="H158" s="179"/>
      <c r="I158" s="117" t="s">
        <v>333</v>
      </c>
      <c r="J158" s="118"/>
      <c r="K158" s="119"/>
      <c r="L158" s="119"/>
      <c r="M158" s="120"/>
      <c r="N158" s="121"/>
    </row>
    <row r="159" spans="1:14" s="95" customFormat="1" ht="12" x14ac:dyDescent="0.2">
      <c r="A159" s="116" t="s">
        <v>521</v>
      </c>
      <c r="B159" s="177" t="s">
        <v>522</v>
      </c>
      <c r="C159" s="178"/>
      <c r="D159" s="178"/>
      <c r="E159" s="178"/>
      <c r="F159" s="178"/>
      <c r="G159" s="178"/>
      <c r="H159" s="179"/>
      <c r="I159" s="117" t="s">
        <v>333</v>
      </c>
      <c r="J159" s="118"/>
      <c r="K159" s="119"/>
      <c r="L159" s="119"/>
      <c r="M159" s="120"/>
      <c r="N159" s="121"/>
    </row>
    <row r="160" spans="1:14" s="95" customFormat="1" ht="24" customHeight="1" x14ac:dyDescent="0.2">
      <c r="A160" s="116" t="s">
        <v>523</v>
      </c>
      <c r="B160" s="235" t="s">
        <v>524</v>
      </c>
      <c r="C160" s="236"/>
      <c r="D160" s="236"/>
      <c r="E160" s="236"/>
      <c r="F160" s="236"/>
      <c r="G160" s="236"/>
      <c r="H160" s="237"/>
      <c r="I160" s="117" t="s">
        <v>333</v>
      </c>
      <c r="J160" s="118"/>
      <c r="K160" s="119"/>
      <c r="L160" s="119"/>
      <c r="M160" s="120"/>
      <c r="N160" s="121"/>
    </row>
    <row r="161" spans="1:14" s="95" customFormat="1" ht="12" x14ac:dyDescent="0.2">
      <c r="A161" s="116" t="s">
        <v>525</v>
      </c>
      <c r="B161" s="177" t="s">
        <v>526</v>
      </c>
      <c r="C161" s="178"/>
      <c r="D161" s="178"/>
      <c r="E161" s="178"/>
      <c r="F161" s="178"/>
      <c r="G161" s="178"/>
      <c r="H161" s="179"/>
      <c r="I161" s="117" t="s">
        <v>333</v>
      </c>
      <c r="J161" s="118"/>
      <c r="K161" s="119"/>
      <c r="L161" s="119"/>
      <c r="M161" s="120"/>
      <c r="N161" s="121"/>
    </row>
    <row r="162" spans="1:14" s="95" customFormat="1" ht="12" x14ac:dyDescent="0.2">
      <c r="A162" s="116" t="s">
        <v>527</v>
      </c>
      <c r="B162" s="177" t="s">
        <v>528</v>
      </c>
      <c r="C162" s="178"/>
      <c r="D162" s="178"/>
      <c r="E162" s="178"/>
      <c r="F162" s="178"/>
      <c r="G162" s="178"/>
      <c r="H162" s="179"/>
      <c r="I162" s="117" t="s">
        <v>333</v>
      </c>
      <c r="J162" s="118"/>
      <c r="K162" s="119"/>
      <c r="L162" s="119"/>
      <c r="M162" s="120"/>
      <c r="N162" s="121"/>
    </row>
    <row r="163" spans="1:14" s="95" customFormat="1" ht="12" x14ac:dyDescent="0.2">
      <c r="A163" s="116" t="s">
        <v>529</v>
      </c>
      <c r="B163" s="189" t="s">
        <v>530</v>
      </c>
      <c r="C163" s="190"/>
      <c r="D163" s="190"/>
      <c r="E163" s="190"/>
      <c r="F163" s="190"/>
      <c r="G163" s="190"/>
      <c r="H163" s="191"/>
      <c r="I163" s="117" t="s">
        <v>333</v>
      </c>
      <c r="J163" s="118"/>
      <c r="K163" s="119"/>
      <c r="L163" s="119"/>
      <c r="M163" s="120"/>
      <c r="N163" s="121"/>
    </row>
    <row r="164" spans="1:14" s="95" customFormat="1" ht="12" x14ac:dyDescent="0.2">
      <c r="A164" s="116" t="s">
        <v>531</v>
      </c>
      <c r="B164" s="189" t="s">
        <v>532</v>
      </c>
      <c r="C164" s="190"/>
      <c r="D164" s="190"/>
      <c r="E164" s="190"/>
      <c r="F164" s="190"/>
      <c r="G164" s="190"/>
      <c r="H164" s="191"/>
      <c r="I164" s="117" t="s">
        <v>333</v>
      </c>
      <c r="J164" s="118"/>
      <c r="K164" s="119"/>
      <c r="L164" s="119"/>
      <c r="M164" s="120"/>
      <c r="N164" s="121"/>
    </row>
    <row r="165" spans="1:14" s="95" customFormat="1" ht="12" x14ac:dyDescent="0.2">
      <c r="A165" s="116" t="s">
        <v>533</v>
      </c>
      <c r="B165" s="189" t="s">
        <v>534</v>
      </c>
      <c r="C165" s="190"/>
      <c r="D165" s="190"/>
      <c r="E165" s="190"/>
      <c r="F165" s="190"/>
      <c r="G165" s="190"/>
      <c r="H165" s="191"/>
      <c r="I165" s="117" t="s">
        <v>333</v>
      </c>
      <c r="J165" s="118"/>
      <c r="K165" s="119"/>
      <c r="L165" s="119"/>
      <c r="M165" s="120"/>
      <c r="N165" s="121"/>
    </row>
    <row r="166" spans="1:14" s="95" customFormat="1" ht="12.75" thickBot="1" x14ac:dyDescent="0.25">
      <c r="A166" s="125" t="s">
        <v>535</v>
      </c>
      <c r="B166" s="232" t="s">
        <v>536</v>
      </c>
      <c r="C166" s="233"/>
      <c r="D166" s="233"/>
      <c r="E166" s="233"/>
      <c r="F166" s="233"/>
      <c r="G166" s="233"/>
      <c r="H166" s="234"/>
      <c r="I166" s="126" t="s">
        <v>333</v>
      </c>
      <c r="J166" s="127"/>
      <c r="K166" s="128"/>
      <c r="L166" s="128"/>
      <c r="M166" s="129"/>
      <c r="N166" s="130"/>
    </row>
    <row r="167" spans="1:14" s="95" customFormat="1" ht="12" x14ac:dyDescent="0.2">
      <c r="A167" s="131" t="s">
        <v>537</v>
      </c>
      <c r="B167" s="183" t="s">
        <v>417</v>
      </c>
      <c r="C167" s="184"/>
      <c r="D167" s="184"/>
      <c r="E167" s="184"/>
      <c r="F167" s="184"/>
      <c r="G167" s="184"/>
      <c r="H167" s="185"/>
      <c r="I167" s="132" t="s">
        <v>538</v>
      </c>
      <c r="J167" s="131"/>
      <c r="K167" s="137"/>
      <c r="L167" s="137"/>
      <c r="M167" s="135"/>
      <c r="N167" s="136"/>
    </row>
    <row r="168" spans="1:14" s="95" customFormat="1" ht="12" x14ac:dyDescent="0.2">
      <c r="A168" s="116" t="s">
        <v>539</v>
      </c>
      <c r="B168" s="177" t="s">
        <v>540</v>
      </c>
      <c r="C168" s="178"/>
      <c r="D168" s="178"/>
      <c r="E168" s="178"/>
      <c r="F168" s="178"/>
      <c r="G168" s="178"/>
      <c r="H168" s="179"/>
      <c r="I168" s="117" t="s">
        <v>333</v>
      </c>
      <c r="J168" s="116"/>
      <c r="K168" s="105"/>
      <c r="L168" s="105"/>
      <c r="M168" s="120"/>
      <c r="N168" s="121"/>
    </row>
    <row r="169" spans="1:14" s="95" customFormat="1" ht="12" x14ac:dyDescent="0.2">
      <c r="A169" s="116" t="s">
        <v>541</v>
      </c>
      <c r="B169" s="161" t="s">
        <v>542</v>
      </c>
      <c r="C169" s="162"/>
      <c r="D169" s="162"/>
      <c r="E169" s="162"/>
      <c r="F169" s="162"/>
      <c r="G169" s="162"/>
      <c r="H169" s="163"/>
      <c r="I169" s="117" t="s">
        <v>333</v>
      </c>
      <c r="J169" s="116"/>
      <c r="K169" s="105"/>
      <c r="L169" s="105"/>
      <c r="M169" s="120"/>
      <c r="N169" s="121"/>
    </row>
    <row r="170" spans="1:14" s="95" customFormat="1" ht="12" x14ac:dyDescent="0.2">
      <c r="A170" s="116" t="s">
        <v>543</v>
      </c>
      <c r="B170" s="192" t="s">
        <v>544</v>
      </c>
      <c r="C170" s="193"/>
      <c r="D170" s="193"/>
      <c r="E170" s="193"/>
      <c r="F170" s="193"/>
      <c r="G170" s="193"/>
      <c r="H170" s="194"/>
      <c r="I170" s="117" t="s">
        <v>333</v>
      </c>
      <c r="J170" s="116"/>
      <c r="K170" s="105"/>
      <c r="L170" s="105"/>
      <c r="M170" s="120"/>
      <c r="N170" s="121"/>
    </row>
    <row r="171" spans="1:14" s="95" customFormat="1" ht="24" customHeight="1" x14ac:dyDescent="0.2">
      <c r="A171" s="116" t="s">
        <v>545</v>
      </c>
      <c r="B171" s="174" t="s">
        <v>335</v>
      </c>
      <c r="C171" s="175"/>
      <c r="D171" s="175"/>
      <c r="E171" s="175"/>
      <c r="F171" s="175"/>
      <c r="G171" s="175"/>
      <c r="H171" s="176"/>
      <c r="I171" s="117" t="s">
        <v>333</v>
      </c>
      <c r="J171" s="116"/>
      <c r="K171" s="105"/>
      <c r="L171" s="105"/>
      <c r="M171" s="120"/>
      <c r="N171" s="121"/>
    </row>
    <row r="172" spans="1:14" s="95" customFormat="1" ht="12" x14ac:dyDescent="0.2">
      <c r="A172" s="116" t="s">
        <v>546</v>
      </c>
      <c r="B172" s="186" t="s">
        <v>544</v>
      </c>
      <c r="C172" s="187"/>
      <c r="D172" s="187"/>
      <c r="E172" s="187"/>
      <c r="F172" s="187"/>
      <c r="G172" s="187"/>
      <c r="H172" s="188"/>
      <c r="I172" s="117" t="s">
        <v>333</v>
      </c>
      <c r="J172" s="116"/>
      <c r="K172" s="105"/>
      <c r="L172" s="105"/>
      <c r="M172" s="120"/>
      <c r="N172" s="121"/>
    </row>
    <row r="173" spans="1:14" s="95" customFormat="1" ht="24" customHeight="1" x14ac:dyDescent="0.2">
      <c r="A173" s="116" t="s">
        <v>547</v>
      </c>
      <c r="B173" s="174" t="s">
        <v>336</v>
      </c>
      <c r="C173" s="175"/>
      <c r="D173" s="175"/>
      <c r="E173" s="175"/>
      <c r="F173" s="175"/>
      <c r="G173" s="175"/>
      <c r="H173" s="176"/>
      <c r="I173" s="117" t="s">
        <v>333</v>
      </c>
      <c r="J173" s="116"/>
      <c r="K173" s="105"/>
      <c r="L173" s="105"/>
      <c r="M173" s="120"/>
      <c r="N173" s="121"/>
    </row>
    <row r="174" spans="1:14" s="95" customFormat="1" ht="12" x14ac:dyDescent="0.2">
      <c r="A174" s="116" t="s">
        <v>548</v>
      </c>
      <c r="B174" s="186" t="s">
        <v>544</v>
      </c>
      <c r="C174" s="187"/>
      <c r="D174" s="187"/>
      <c r="E174" s="187"/>
      <c r="F174" s="187"/>
      <c r="G174" s="187"/>
      <c r="H174" s="188"/>
      <c r="I174" s="117" t="s">
        <v>333</v>
      </c>
      <c r="J174" s="116"/>
      <c r="K174" s="105"/>
      <c r="L174" s="105"/>
      <c r="M174" s="120"/>
      <c r="N174" s="121"/>
    </row>
    <row r="175" spans="1:14" s="95" customFormat="1" ht="24" customHeight="1" x14ac:dyDescent="0.2">
      <c r="A175" s="116" t="s">
        <v>549</v>
      </c>
      <c r="B175" s="174" t="s">
        <v>337</v>
      </c>
      <c r="C175" s="175"/>
      <c r="D175" s="175"/>
      <c r="E175" s="175"/>
      <c r="F175" s="175"/>
      <c r="G175" s="175"/>
      <c r="H175" s="176"/>
      <c r="I175" s="117" t="s">
        <v>333</v>
      </c>
      <c r="J175" s="116"/>
      <c r="K175" s="105"/>
      <c r="L175" s="105"/>
      <c r="M175" s="120"/>
      <c r="N175" s="121"/>
    </row>
    <row r="176" spans="1:14" s="95" customFormat="1" ht="12" x14ac:dyDescent="0.2">
      <c r="A176" s="116" t="s">
        <v>550</v>
      </c>
      <c r="B176" s="186" t="s">
        <v>544</v>
      </c>
      <c r="C176" s="187"/>
      <c r="D176" s="187"/>
      <c r="E176" s="187"/>
      <c r="F176" s="187"/>
      <c r="G176" s="187"/>
      <c r="H176" s="188"/>
      <c r="I176" s="117" t="s">
        <v>333</v>
      </c>
      <c r="J176" s="116"/>
      <c r="K176" s="105"/>
      <c r="L176" s="105"/>
      <c r="M176" s="120"/>
      <c r="N176" s="121"/>
    </row>
    <row r="177" spans="1:14" s="95" customFormat="1" ht="12" x14ac:dyDescent="0.2">
      <c r="A177" s="116" t="s">
        <v>551</v>
      </c>
      <c r="B177" s="161" t="s">
        <v>552</v>
      </c>
      <c r="C177" s="162"/>
      <c r="D177" s="162"/>
      <c r="E177" s="162"/>
      <c r="F177" s="162"/>
      <c r="G177" s="162"/>
      <c r="H177" s="163"/>
      <c r="I177" s="117" t="s">
        <v>333</v>
      </c>
      <c r="J177" s="116"/>
      <c r="K177" s="105"/>
      <c r="L177" s="105"/>
      <c r="M177" s="120"/>
      <c r="N177" s="121"/>
    </row>
    <row r="178" spans="1:14" s="95" customFormat="1" ht="12" x14ac:dyDescent="0.2">
      <c r="A178" s="116" t="s">
        <v>553</v>
      </c>
      <c r="B178" s="192" t="s">
        <v>544</v>
      </c>
      <c r="C178" s="193"/>
      <c r="D178" s="193"/>
      <c r="E178" s="193"/>
      <c r="F178" s="193"/>
      <c r="G178" s="193"/>
      <c r="H178" s="194"/>
      <c r="I178" s="117" t="s">
        <v>333</v>
      </c>
      <c r="J178" s="116"/>
      <c r="K178" s="105"/>
      <c r="L178" s="105"/>
      <c r="M178" s="120"/>
      <c r="N178" s="121"/>
    </row>
    <row r="179" spans="1:14" s="95" customFormat="1" ht="12" x14ac:dyDescent="0.2">
      <c r="A179" s="116" t="s">
        <v>554</v>
      </c>
      <c r="B179" s="161" t="s">
        <v>555</v>
      </c>
      <c r="C179" s="162"/>
      <c r="D179" s="162"/>
      <c r="E179" s="162"/>
      <c r="F179" s="162"/>
      <c r="G179" s="162"/>
      <c r="H179" s="163"/>
      <c r="I179" s="117" t="s">
        <v>333</v>
      </c>
      <c r="J179" s="116"/>
      <c r="K179" s="105"/>
      <c r="L179" s="105"/>
      <c r="M179" s="120"/>
      <c r="N179" s="121"/>
    </row>
    <row r="180" spans="1:14" s="95" customFormat="1" ht="12" x14ac:dyDescent="0.2">
      <c r="A180" s="116" t="s">
        <v>556</v>
      </c>
      <c r="B180" s="192" t="s">
        <v>544</v>
      </c>
      <c r="C180" s="193"/>
      <c r="D180" s="193"/>
      <c r="E180" s="193"/>
      <c r="F180" s="193"/>
      <c r="G180" s="193"/>
      <c r="H180" s="194"/>
      <c r="I180" s="117" t="s">
        <v>333</v>
      </c>
      <c r="J180" s="116"/>
      <c r="K180" s="105"/>
      <c r="L180" s="105"/>
      <c r="M180" s="120"/>
      <c r="N180" s="121"/>
    </row>
    <row r="181" spans="1:14" s="95" customFormat="1" ht="12" x14ac:dyDescent="0.2">
      <c r="A181" s="116" t="s">
        <v>557</v>
      </c>
      <c r="B181" s="161" t="s">
        <v>558</v>
      </c>
      <c r="C181" s="162"/>
      <c r="D181" s="162"/>
      <c r="E181" s="162"/>
      <c r="F181" s="162"/>
      <c r="G181" s="162"/>
      <c r="H181" s="163"/>
      <c r="I181" s="117" t="s">
        <v>333</v>
      </c>
      <c r="J181" s="116"/>
      <c r="K181" s="105"/>
      <c r="L181" s="105"/>
      <c r="M181" s="120"/>
      <c r="N181" s="121"/>
    </row>
    <row r="182" spans="1:14" s="95" customFormat="1" ht="12" x14ac:dyDescent="0.2">
      <c r="A182" s="116" t="s">
        <v>559</v>
      </c>
      <c r="B182" s="192" t="s">
        <v>544</v>
      </c>
      <c r="C182" s="193"/>
      <c r="D182" s="193"/>
      <c r="E182" s="193"/>
      <c r="F182" s="193"/>
      <c r="G182" s="193"/>
      <c r="H182" s="194"/>
      <c r="I182" s="117" t="s">
        <v>333</v>
      </c>
      <c r="J182" s="116"/>
      <c r="K182" s="105"/>
      <c r="L182" s="105"/>
      <c r="M182" s="120"/>
      <c r="N182" s="121"/>
    </row>
    <row r="183" spans="1:14" s="95" customFormat="1" ht="12" x14ac:dyDescent="0.2">
      <c r="A183" s="116" t="s">
        <v>560</v>
      </c>
      <c r="B183" s="161" t="s">
        <v>561</v>
      </c>
      <c r="C183" s="162"/>
      <c r="D183" s="162"/>
      <c r="E183" s="162"/>
      <c r="F183" s="162"/>
      <c r="G183" s="162"/>
      <c r="H183" s="163"/>
      <c r="I183" s="117" t="s">
        <v>333</v>
      </c>
      <c r="J183" s="116"/>
      <c r="K183" s="105"/>
      <c r="L183" s="105"/>
      <c r="M183" s="120"/>
      <c r="N183" s="121"/>
    </row>
    <row r="184" spans="1:14" s="95" customFormat="1" ht="12" x14ac:dyDescent="0.2">
      <c r="A184" s="116" t="s">
        <v>562</v>
      </c>
      <c r="B184" s="192" t="s">
        <v>544</v>
      </c>
      <c r="C184" s="193"/>
      <c r="D184" s="193"/>
      <c r="E184" s="193"/>
      <c r="F184" s="193"/>
      <c r="G184" s="193"/>
      <c r="H184" s="194"/>
      <c r="I184" s="117" t="s">
        <v>333</v>
      </c>
      <c r="J184" s="116"/>
      <c r="K184" s="105"/>
      <c r="L184" s="105"/>
      <c r="M184" s="120"/>
      <c r="N184" s="121"/>
    </row>
    <row r="185" spans="1:14" s="95" customFormat="1" ht="12" x14ac:dyDescent="0.2">
      <c r="A185" s="116" t="s">
        <v>563</v>
      </c>
      <c r="B185" s="161" t="s">
        <v>564</v>
      </c>
      <c r="C185" s="162"/>
      <c r="D185" s="162"/>
      <c r="E185" s="162"/>
      <c r="F185" s="162"/>
      <c r="G185" s="162"/>
      <c r="H185" s="163"/>
      <c r="I185" s="117" t="s">
        <v>333</v>
      </c>
      <c r="J185" s="116"/>
      <c r="K185" s="105"/>
      <c r="L185" s="105"/>
      <c r="M185" s="120"/>
      <c r="N185" s="121"/>
    </row>
    <row r="186" spans="1:14" s="95" customFormat="1" ht="12" x14ac:dyDescent="0.2">
      <c r="A186" s="116" t="s">
        <v>565</v>
      </c>
      <c r="B186" s="192" t="s">
        <v>544</v>
      </c>
      <c r="C186" s="193"/>
      <c r="D186" s="193"/>
      <c r="E186" s="193"/>
      <c r="F186" s="193"/>
      <c r="G186" s="193"/>
      <c r="H186" s="194"/>
      <c r="I186" s="117" t="s">
        <v>333</v>
      </c>
      <c r="J186" s="116"/>
      <c r="K186" s="105"/>
      <c r="L186" s="105"/>
      <c r="M186" s="120"/>
      <c r="N186" s="121"/>
    </row>
    <row r="187" spans="1:14" s="95" customFormat="1" ht="12" x14ac:dyDescent="0.2">
      <c r="A187" s="116" t="s">
        <v>563</v>
      </c>
      <c r="B187" s="161" t="s">
        <v>566</v>
      </c>
      <c r="C187" s="162"/>
      <c r="D187" s="162"/>
      <c r="E187" s="162"/>
      <c r="F187" s="162"/>
      <c r="G187" s="162"/>
      <c r="H187" s="163"/>
      <c r="I187" s="117" t="s">
        <v>333</v>
      </c>
      <c r="J187" s="116"/>
      <c r="K187" s="105"/>
      <c r="L187" s="105"/>
      <c r="M187" s="120"/>
      <c r="N187" s="121"/>
    </row>
    <row r="188" spans="1:14" s="95" customFormat="1" ht="12" x14ac:dyDescent="0.2">
      <c r="A188" s="116" t="s">
        <v>567</v>
      </c>
      <c r="B188" s="192" t="s">
        <v>544</v>
      </c>
      <c r="C188" s="193"/>
      <c r="D188" s="193"/>
      <c r="E188" s="193"/>
      <c r="F188" s="193"/>
      <c r="G188" s="193"/>
      <c r="H188" s="194"/>
      <c r="I188" s="117" t="s">
        <v>333</v>
      </c>
      <c r="J188" s="116"/>
      <c r="K188" s="105"/>
      <c r="L188" s="105"/>
      <c r="M188" s="120"/>
      <c r="N188" s="121"/>
    </row>
    <row r="189" spans="1:14" s="95" customFormat="1" ht="24" customHeight="1" x14ac:dyDescent="0.2">
      <c r="A189" s="116" t="s">
        <v>568</v>
      </c>
      <c r="B189" s="171" t="s">
        <v>569</v>
      </c>
      <c r="C189" s="172"/>
      <c r="D189" s="172"/>
      <c r="E189" s="172"/>
      <c r="F189" s="172"/>
      <c r="G189" s="172"/>
      <c r="H189" s="173"/>
      <c r="I189" s="117" t="s">
        <v>333</v>
      </c>
      <c r="J189" s="116"/>
      <c r="K189" s="105"/>
      <c r="L189" s="105"/>
      <c r="M189" s="120"/>
      <c r="N189" s="121"/>
    </row>
    <row r="190" spans="1:14" s="95" customFormat="1" ht="12" x14ac:dyDescent="0.2">
      <c r="A190" s="116" t="s">
        <v>570</v>
      </c>
      <c r="B190" s="192" t="s">
        <v>544</v>
      </c>
      <c r="C190" s="193"/>
      <c r="D190" s="193"/>
      <c r="E190" s="193"/>
      <c r="F190" s="193"/>
      <c r="G190" s="193"/>
      <c r="H190" s="194"/>
      <c r="I190" s="117" t="s">
        <v>333</v>
      </c>
      <c r="J190" s="116"/>
      <c r="K190" s="105"/>
      <c r="L190" s="105"/>
      <c r="M190" s="120"/>
      <c r="N190" s="121"/>
    </row>
    <row r="191" spans="1:14" s="95" customFormat="1" ht="12" x14ac:dyDescent="0.2">
      <c r="A191" s="116" t="s">
        <v>571</v>
      </c>
      <c r="B191" s="192" t="s">
        <v>351</v>
      </c>
      <c r="C191" s="193"/>
      <c r="D191" s="193"/>
      <c r="E191" s="193"/>
      <c r="F191" s="193"/>
      <c r="G191" s="193"/>
      <c r="H191" s="194"/>
      <c r="I191" s="117" t="s">
        <v>333</v>
      </c>
      <c r="J191" s="116"/>
      <c r="K191" s="105"/>
      <c r="L191" s="105"/>
      <c r="M191" s="120"/>
      <c r="N191" s="121"/>
    </row>
    <row r="192" spans="1:14" s="95" customFormat="1" ht="12" x14ac:dyDescent="0.2">
      <c r="A192" s="116" t="s">
        <v>572</v>
      </c>
      <c r="B192" s="186" t="s">
        <v>544</v>
      </c>
      <c r="C192" s="187"/>
      <c r="D192" s="187"/>
      <c r="E192" s="187"/>
      <c r="F192" s="187"/>
      <c r="G192" s="187"/>
      <c r="H192" s="188"/>
      <c r="I192" s="117" t="s">
        <v>333</v>
      </c>
      <c r="J192" s="116"/>
      <c r="K192" s="105"/>
      <c r="L192" s="105"/>
      <c r="M192" s="120"/>
      <c r="N192" s="121"/>
    </row>
    <row r="193" spans="1:14" s="95" customFormat="1" ht="12" x14ac:dyDescent="0.2">
      <c r="A193" s="116" t="s">
        <v>573</v>
      </c>
      <c r="B193" s="192" t="s">
        <v>353</v>
      </c>
      <c r="C193" s="193"/>
      <c r="D193" s="193"/>
      <c r="E193" s="193"/>
      <c r="F193" s="193"/>
      <c r="G193" s="193"/>
      <c r="H193" s="194"/>
      <c r="I193" s="117" t="s">
        <v>333</v>
      </c>
      <c r="J193" s="116"/>
      <c r="K193" s="105"/>
      <c r="L193" s="105"/>
      <c r="M193" s="120"/>
      <c r="N193" s="121"/>
    </row>
    <row r="194" spans="1:14" s="95" customFormat="1" ht="12" x14ac:dyDescent="0.2">
      <c r="A194" s="116" t="s">
        <v>574</v>
      </c>
      <c r="B194" s="186" t="s">
        <v>544</v>
      </c>
      <c r="C194" s="187"/>
      <c r="D194" s="187"/>
      <c r="E194" s="187"/>
      <c r="F194" s="187"/>
      <c r="G194" s="187"/>
      <c r="H194" s="188"/>
      <c r="I194" s="117" t="s">
        <v>333</v>
      </c>
      <c r="J194" s="116"/>
      <c r="K194" s="105"/>
      <c r="L194" s="105"/>
      <c r="M194" s="120"/>
      <c r="N194" s="121"/>
    </row>
    <row r="195" spans="1:14" s="95" customFormat="1" ht="12" x14ac:dyDescent="0.2">
      <c r="A195" s="116" t="s">
        <v>575</v>
      </c>
      <c r="B195" s="161" t="s">
        <v>576</v>
      </c>
      <c r="C195" s="162"/>
      <c r="D195" s="162"/>
      <c r="E195" s="162"/>
      <c r="F195" s="162"/>
      <c r="G195" s="162"/>
      <c r="H195" s="163"/>
      <c r="I195" s="117" t="s">
        <v>333</v>
      </c>
      <c r="J195" s="116"/>
      <c r="K195" s="105"/>
      <c r="L195" s="105"/>
      <c r="M195" s="120"/>
      <c r="N195" s="121"/>
    </row>
    <row r="196" spans="1:14" s="95" customFormat="1" ht="12" x14ac:dyDescent="0.2">
      <c r="A196" s="116" t="s">
        <v>577</v>
      </c>
      <c r="B196" s="192" t="s">
        <v>544</v>
      </c>
      <c r="C196" s="193"/>
      <c r="D196" s="193"/>
      <c r="E196" s="193"/>
      <c r="F196" s="193"/>
      <c r="G196" s="193"/>
      <c r="H196" s="194"/>
      <c r="I196" s="117" t="s">
        <v>333</v>
      </c>
      <c r="J196" s="116"/>
      <c r="K196" s="105"/>
      <c r="L196" s="105"/>
      <c r="M196" s="120"/>
      <c r="N196" s="121"/>
    </row>
    <row r="197" spans="1:14" s="95" customFormat="1" ht="12" x14ac:dyDescent="0.2">
      <c r="A197" s="116" t="s">
        <v>578</v>
      </c>
      <c r="B197" s="177" t="s">
        <v>579</v>
      </c>
      <c r="C197" s="178"/>
      <c r="D197" s="178"/>
      <c r="E197" s="178"/>
      <c r="F197" s="178"/>
      <c r="G197" s="178"/>
      <c r="H197" s="179"/>
      <c r="I197" s="117" t="s">
        <v>333</v>
      </c>
      <c r="J197" s="116"/>
      <c r="K197" s="105"/>
      <c r="L197" s="105"/>
      <c r="M197" s="120"/>
      <c r="N197" s="121"/>
    </row>
    <row r="198" spans="1:14" s="95" customFormat="1" ht="12" x14ac:dyDescent="0.2">
      <c r="A198" s="116" t="s">
        <v>580</v>
      </c>
      <c r="B198" s="161" t="s">
        <v>581</v>
      </c>
      <c r="C198" s="162"/>
      <c r="D198" s="162"/>
      <c r="E198" s="162"/>
      <c r="F198" s="162"/>
      <c r="G198" s="162"/>
      <c r="H198" s="163"/>
      <c r="I198" s="117" t="s">
        <v>333</v>
      </c>
      <c r="J198" s="116"/>
      <c r="K198" s="105"/>
      <c r="L198" s="105"/>
      <c r="M198" s="120"/>
      <c r="N198" s="121"/>
    </row>
    <row r="199" spans="1:14" s="95" customFormat="1" ht="12" x14ac:dyDescent="0.2">
      <c r="A199" s="116" t="s">
        <v>582</v>
      </c>
      <c r="B199" s="192" t="s">
        <v>544</v>
      </c>
      <c r="C199" s="193"/>
      <c r="D199" s="193"/>
      <c r="E199" s="193"/>
      <c r="F199" s="193"/>
      <c r="G199" s="193"/>
      <c r="H199" s="194"/>
      <c r="I199" s="117" t="s">
        <v>333</v>
      </c>
      <c r="J199" s="116"/>
      <c r="K199" s="105"/>
      <c r="L199" s="105"/>
      <c r="M199" s="120"/>
      <c r="N199" s="121"/>
    </row>
    <row r="200" spans="1:14" s="95" customFormat="1" ht="12" x14ac:dyDescent="0.2">
      <c r="A200" s="116" t="s">
        <v>583</v>
      </c>
      <c r="B200" s="161" t="s">
        <v>584</v>
      </c>
      <c r="C200" s="162"/>
      <c r="D200" s="162"/>
      <c r="E200" s="162"/>
      <c r="F200" s="162"/>
      <c r="G200" s="162"/>
      <c r="H200" s="163"/>
      <c r="I200" s="117" t="s">
        <v>333</v>
      </c>
      <c r="J200" s="116"/>
      <c r="K200" s="105"/>
      <c r="L200" s="105"/>
      <c r="M200" s="120"/>
      <c r="N200" s="121"/>
    </row>
    <row r="201" spans="1:14" s="95" customFormat="1" ht="12" x14ac:dyDescent="0.2">
      <c r="A201" s="116" t="s">
        <v>585</v>
      </c>
      <c r="B201" s="192" t="s">
        <v>586</v>
      </c>
      <c r="C201" s="193"/>
      <c r="D201" s="193"/>
      <c r="E201" s="193"/>
      <c r="F201" s="193"/>
      <c r="G201" s="193"/>
      <c r="H201" s="194"/>
      <c r="I201" s="117" t="s">
        <v>333</v>
      </c>
      <c r="J201" s="116"/>
      <c r="K201" s="105"/>
      <c r="L201" s="105"/>
      <c r="M201" s="120"/>
      <c r="N201" s="121"/>
    </row>
    <row r="202" spans="1:14" s="95" customFormat="1" ht="12" x14ac:dyDescent="0.2">
      <c r="A202" s="116" t="s">
        <v>587</v>
      </c>
      <c r="B202" s="186" t="s">
        <v>544</v>
      </c>
      <c r="C202" s="187"/>
      <c r="D202" s="187"/>
      <c r="E202" s="187"/>
      <c r="F202" s="187"/>
      <c r="G202" s="187"/>
      <c r="H202" s="188"/>
      <c r="I202" s="117" t="s">
        <v>333</v>
      </c>
      <c r="J202" s="116"/>
      <c r="K202" s="105"/>
      <c r="L202" s="105"/>
      <c r="M202" s="120"/>
      <c r="N202" s="121"/>
    </row>
    <row r="203" spans="1:14" s="95" customFormat="1" ht="12" x14ac:dyDescent="0.2">
      <c r="A203" s="116" t="s">
        <v>588</v>
      </c>
      <c r="B203" s="192" t="s">
        <v>589</v>
      </c>
      <c r="C203" s="193"/>
      <c r="D203" s="193"/>
      <c r="E203" s="193"/>
      <c r="F203" s="193"/>
      <c r="G203" s="193"/>
      <c r="H203" s="194"/>
      <c r="I203" s="117" t="s">
        <v>333</v>
      </c>
      <c r="J203" s="116"/>
      <c r="K203" s="105"/>
      <c r="L203" s="105"/>
      <c r="M203" s="120"/>
      <c r="N203" s="121"/>
    </row>
    <row r="204" spans="1:14" s="95" customFormat="1" ht="12" x14ac:dyDescent="0.2">
      <c r="A204" s="116" t="s">
        <v>590</v>
      </c>
      <c r="B204" s="186" t="s">
        <v>544</v>
      </c>
      <c r="C204" s="187"/>
      <c r="D204" s="187"/>
      <c r="E204" s="187"/>
      <c r="F204" s="187"/>
      <c r="G204" s="187"/>
      <c r="H204" s="188"/>
      <c r="I204" s="117" t="s">
        <v>333</v>
      </c>
      <c r="J204" s="116"/>
      <c r="K204" s="105"/>
      <c r="L204" s="105"/>
      <c r="M204" s="120"/>
      <c r="N204" s="121"/>
    </row>
    <row r="205" spans="1:14" s="95" customFormat="1" ht="24" customHeight="1" x14ac:dyDescent="0.2">
      <c r="A205" s="116" t="s">
        <v>591</v>
      </c>
      <c r="B205" s="171" t="s">
        <v>592</v>
      </c>
      <c r="C205" s="172"/>
      <c r="D205" s="172"/>
      <c r="E205" s="172"/>
      <c r="F205" s="172"/>
      <c r="G205" s="172"/>
      <c r="H205" s="173"/>
      <c r="I205" s="117" t="s">
        <v>333</v>
      </c>
      <c r="J205" s="116"/>
      <c r="K205" s="105"/>
      <c r="L205" s="105"/>
      <c r="M205" s="120"/>
      <c r="N205" s="121"/>
    </row>
    <row r="206" spans="1:14" s="95" customFormat="1" ht="12" x14ac:dyDescent="0.2">
      <c r="A206" s="116" t="s">
        <v>593</v>
      </c>
      <c r="B206" s="192" t="s">
        <v>544</v>
      </c>
      <c r="C206" s="193"/>
      <c r="D206" s="193"/>
      <c r="E206" s="193"/>
      <c r="F206" s="193"/>
      <c r="G206" s="193"/>
      <c r="H206" s="194"/>
      <c r="I206" s="117" t="s">
        <v>333</v>
      </c>
      <c r="J206" s="116"/>
      <c r="K206" s="105"/>
      <c r="L206" s="105"/>
      <c r="M206" s="120"/>
      <c r="N206" s="121"/>
    </row>
    <row r="207" spans="1:14" s="95" customFormat="1" ht="12" x14ac:dyDescent="0.2">
      <c r="A207" s="116" t="s">
        <v>594</v>
      </c>
      <c r="B207" s="161" t="s">
        <v>595</v>
      </c>
      <c r="C207" s="162"/>
      <c r="D207" s="162"/>
      <c r="E207" s="162"/>
      <c r="F207" s="162"/>
      <c r="G207" s="162"/>
      <c r="H207" s="163"/>
      <c r="I207" s="117" t="s">
        <v>333</v>
      </c>
      <c r="J207" s="116"/>
      <c r="K207" s="105"/>
      <c r="L207" s="105"/>
      <c r="M207" s="120"/>
      <c r="N207" s="121"/>
    </row>
    <row r="208" spans="1:14" s="95" customFormat="1" ht="12" x14ac:dyDescent="0.2">
      <c r="A208" s="116" t="s">
        <v>596</v>
      </c>
      <c r="B208" s="192" t="s">
        <v>544</v>
      </c>
      <c r="C208" s="193"/>
      <c r="D208" s="193"/>
      <c r="E208" s="193"/>
      <c r="F208" s="193"/>
      <c r="G208" s="193"/>
      <c r="H208" s="194"/>
      <c r="I208" s="117" t="s">
        <v>333</v>
      </c>
      <c r="J208" s="116"/>
      <c r="K208" s="105"/>
      <c r="L208" s="105"/>
      <c r="M208" s="120"/>
      <c r="N208" s="121"/>
    </row>
    <row r="209" spans="1:14" s="95" customFormat="1" ht="12" x14ac:dyDescent="0.2">
      <c r="A209" s="116" t="s">
        <v>597</v>
      </c>
      <c r="B209" s="161" t="s">
        <v>598</v>
      </c>
      <c r="C209" s="162"/>
      <c r="D209" s="162"/>
      <c r="E209" s="162"/>
      <c r="F209" s="162"/>
      <c r="G209" s="162"/>
      <c r="H209" s="163"/>
      <c r="I209" s="117" t="s">
        <v>333</v>
      </c>
      <c r="J209" s="116"/>
      <c r="K209" s="105"/>
      <c r="L209" s="105"/>
      <c r="M209" s="120"/>
      <c r="N209" s="121"/>
    </row>
    <row r="210" spans="1:14" s="95" customFormat="1" ht="12" x14ac:dyDescent="0.2">
      <c r="A210" s="116" t="s">
        <v>599</v>
      </c>
      <c r="B210" s="192" t="s">
        <v>544</v>
      </c>
      <c r="C210" s="193"/>
      <c r="D210" s="193"/>
      <c r="E210" s="193"/>
      <c r="F210" s="193"/>
      <c r="G210" s="193"/>
      <c r="H210" s="194"/>
      <c r="I210" s="117" t="s">
        <v>333</v>
      </c>
      <c r="J210" s="116"/>
      <c r="K210" s="105"/>
      <c r="L210" s="105"/>
      <c r="M210" s="120"/>
      <c r="N210" s="121"/>
    </row>
    <row r="211" spans="1:14" s="95" customFormat="1" ht="12" x14ac:dyDescent="0.2">
      <c r="A211" s="116" t="s">
        <v>600</v>
      </c>
      <c r="B211" s="161" t="s">
        <v>601</v>
      </c>
      <c r="C211" s="162"/>
      <c r="D211" s="162"/>
      <c r="E211" s="162"/>
      <c r="F211" s="162"/>
      <c r="G211" s="162"/>
      <c r="H211" s="163"/>
      <c r="I211" s="117" t="s">
        <v>333</v>
      </c>
      <c r="J211" s="116"/>
      <c r="K211" s="105"/>
      <c r="L211" s="105"/>
      <c r="M211" s="120"/>
      <c r="N211" s="121"/>
    </row>
    <row r="212" spans="1:14" s="95" customFormat="1" ht="12" x14ac:dyDescent="0.2">
      <c r="A212" s="116" t="s">
        <v>602</v>
      </c>
      <c r="B212" s="192" t="s">
        <v>544</v>
      </c>
      <c r="C212" s="193"/>
      <c r="D212" s="193"/>
      <c r="E212" s="193"/>
      <c r="F212" s="193"/>
      <c r="G212" s="193"/>
      <c r="H212" s="194"/>
      <c r="I212" s="117" t="s">
        <v>333</v>
      </c>
      <c r="J212" s="116"/>
      <c r="K212" s="105"/>
      <c r="L212" s="105"/>
      <c r="M212" s="120"/>
      <c r="N212" s="121"/>
    </row>
    <row r="213" spans="1:14" s="95" customFormat="1" ht="12" x14ac:dyDescent="0.2">
      <c r="A213" s="116" t="s">
        <v>603</v>
      </c>
      <c r="B213" s="161" t="s">
        <v>604</v>
      </c>
      <c r="C213" s="162"/>
      <c r="D213" s="162"/>
      <c r="E213" s="162"/>
      <c r="F213" s="162"/>
      <c r="G213" s="162"/>
      <c r="H213" s="163"/>
      <c r="I213" s="117" t="s">
        <v>333</v>
      </c>
      <c r="J213" s="116"/>
      <c r="K213" s="105"/>
      <c r="L213" s="105"/>
      <c r="M213" s="120"/>
      <c r="N213" s="121"/>
    </row>
    <row r="214" spans="1:14" s="95" customFormat="1" ht="12" x14ac:dyDescent="0.2">
      <c r="A214" s="116" t="s">
        <v>605</v>
      </c>
      <c r="B214" s="192" t="s">
        <v>544</v>
      </c>
      <c r="C214" s="193"/>
      <c r="D214" s="193"/>
      <c r="E214" s="193"/>
      <c r="F214" s="193"/>
      <c r="G214" s="193"/>
      <c r="H214" s="194"/>
      <c r="I214" s="117" t="s">
        <v>333</v>
      </c>
      <c r="J214" s="116"/>
      <c r="K214" s="105"/>
      <c r="L214" s="105"/>
      <c r="M214" s="120"/>
      <c r="N214" s="121"/>
    </row>
    <row r="215" spans="1:14" s="95" customFormat="1" ht="24" customHeight="1" x14ac:dyDescent="0.2">
      <c r="A215" s="116" t="s">
        <v>606</v>
      </c>
      <c r="B215" s="171" t="s">
        <v>607</v>
      </c>
      <c r="C215" s="172"/>
      <c r="D215" s="172"/>
      <c r="E215" s="172"/>
      <c r="F215" s="172"/>
      <c r="G215" s="172"/>
      <c r="H215" s="173"/>
      <c r="I215" s="117" t="s">
        <v>333</v>
      </c>
      <c r="J215" s="116"/>
      <c r="K215" s="105"/>
      <c r="L215" s="105"/>
      <c r="M215" s="120"/>
      <c r="N215" s="121"/>
    </row>
    <row r="216" spans="1:14" s="95" customFormat="1" ht="12" x14ac:dyDescent="0.2">
      <c r="A216" s="116" t="s">
        <v>608</v>
      </c>
      <c r="B216" s="192" t="s">
        <v>544</v>
      </c>
      <c r="C216" s="193"/>
      <c r="D216" s="193"/>
      <c r="E216" s="193"/>
      <c r="F216" s="193"/>
      <c r="G216" s="193"/>
      <c r="H216" s="194"/>
      <c r="I216" s="117" t="s">
        <v>333</v>
      </c>
      <c r="J216" s="116"/>
      <c r="K216" s="105"/>
      <c r="L216" s="105"/>
      <c r="M216" s="120"/>
      <c r="N216" s="121"/>
    </row>
    <row r="217" spans="1:14" s="95" customFormat="1" ht="12" x14ac:dyDescent="0.2">
      <c r="A217" s="116" t="s">
        <v>609</v>
      </c>
      <c r="B217" s="161" t="s">
        <v>610</v>
      </c>
      <c r="C217" s="162"/>
      <c r="D217" s="162"/>
      <c r="E217" s="162"/>
      <c r="F217" s="162"/>
      <c r="G217" s="162"/>
      <c r="H217" s="163"/>
      <c r="I217" s="117" t="s">
        <v>333</v>
      </c>
      <c r="J217" s="116"/>
      <c r="K217" s="105"/>
      <c r="L217" s="105"/>
      <c r="M217" s="120"/>
      <c r="N217" s="121"/>
    </row>
    <row r="218" spans="1:14" s="95" customFormat="1" ht="12" x14ac:dyDescent="0.2">
      <c r="A218" s="116" t="s">
        <v>611</v>
      </c>
      <c r="B218" s="192" t="s">
        <v>544</v>
      </c>
      <c r="C218" s="193"/>
      <c r="D218" s="193"/>
      <c r="E218" s="193"/>
      <c r="F218" s="193"/>
      <c r="G218" s="193"/>
      <c r="H218" s="194"/>
      <c r="I218" s="117" t="s">
        <v>333</v>
      </c>
      <c r="J218" s="116"/>
      <c r="K218" s="105"/>
      <c r="L218" s="105"/>
      <c r="M218" s="120"/>
      <c r="N218" s="121"/>
    </row>
    <row r="219" spans="1:14" s="95" customFormat="1" ht="24" customHeight="1" x14ac:dyDescent="0.2">
      <c r="A219" s="116" t="s">
        <v>612</v>
      </c>
      <c r="B219" s="168" t="s">
        <v>613</v>
      </c>
      <c r="C219" s="169"/>
      <c r="D219" s="169"/>
      <c r="E219" s="169"/>
      <c r="F219" s="169"/>
      <c r="G219" s="169"/>
      <c r="H219" s="170"/>
      <c r="I219" s="117" t="s">
        <v>298</v>
      </c>
      <c r="J219" s="116"/>
      <c r="K219" s="105"/>
      <c r="L219" s="105"/>
      <c r="M219" s="120"/>
      <c r="N219" s="121"/>
    </row>
    <row r="220" spans="1:14" s="95" customFormat="1" ht="12" x14ac:dyDescent="0.2">
      <c r="A220" s="116" t="s">
        <v>614</v>
      </c>
      <c r="B220" s="161" t="s">
        <v>615</v>
      </c>
      <c r="C220" s="162"/>
      <c r="D220" s="162"/>
      <c r="E220" s="162"/>
      <c r="F220" s="162"/>
      <c r="G220" s="162"/>
      <c r="H220" s="163"/>
      <c r="I220" s="117" t="s">
        <v>298</v>
      </c>
      <c r="J220" s="116"/>
      <c r="K220" s="105"/>
      <c r="L220" s="105"/>
      <c r="M220" s="120"/>
      <c r="N220" s="121"/>
    </row>
    <row r="221" spans="1:14" s="95" customFormat="1" ht="24" customHeight="1" x14ac:dyDescent="0.2">
      <c r="A221" s="116" t="s">
        <v>616</v>
      </c>
      <c r="B221" s="171" t="s">
        <v>617</v>
      </c>
      <c r="C221" s="172"/>
      <c r="D221" s="172"/>
      <c r="E221" s="172"/>
      <c r="F221" s="172"/>
      <c r="G221" s="172"/>
      <c r="H221" s="173"/>
      <c r="I221" s="117" t="s">
        <v>298</v>
      </c>
      <c r="J221" s="116"/>
      <c r="K221" s="105"/>
      <c r="L221" s="105"/>
      <c r="M221" s="120"/>
      <c r="N221" s="121"/>
    </row>
    <row r="222" spans="1:14" s="95" customFormat="1" ht="24" customHeight="1" x14ac:dyDescent="0.2">
      <c r="A222" s="116" t="s">
        <v>618</v>
      </c>
      <c r="B222" s="171" t="s">
        <v>619</v>
      </c>
      <c r="C222" s="172"/>
      <c r="D222" s="172"/>
      <c r="E222" s="172"/>
      <c r="F222" s="172"/>
      <c r="G222" s="172"/>
      <c r="H222" s="173"/>
      <c r="I222" s="117" t="s">
        <v>298</v>
      </c>
      <c r="J222" s="116"/>
      <c r="K222" s="105"/>
      <c r="L222" s="105"/>
      <c r="M222" s="120"/>
      <c r="N222" s="121"/>
    </row>
    <row r="223" spans="1:14" s="95" customFormat="1" ht="24" customHeight="1" x14ac:dyDescent="0.2">
      <c r="A223" s="116" t="s">
        <v>620</v>
      </c>
      <c r="B223" s="171" t="s">
        <v>621</v>
      </c>
      <c r="C223" s="172"/>
      <c r="D223" s="172"/>
      <c r="E223" s="172"/>
      <c r="F223" s="172"/>
      <c r="G223" s="172"/>
      <c r="H223" s="173"/>
      <c r="I223" s="117" t="s">
        <v>298</v>
      </c>
      <c r="J223" s="116"/>
      <c r="K223" s="105"/>
      <c r="L223" s="105"/>
      <c r="M223" s="120"/>
      <c r="N223" s="121"/>
    </row>
    <row r="224" spans="1:14" s="95" customFormat="1" ht="12" x14ac:dyDescent="0.2">
      <c r="A224" s="116" t="s">
        <v>622</v>
      </c>
      <c r="B224" s="161" t="s">
        <v>623</v>
      </c>
      <c r="C224" s="162"/>
      <c r="D224" s="162"/>
      <c r="E224" s="162"/>
      <c r="F224" s="162"/>
      <c r="G224" s="162"/>
      <c r="H224" s="163"/>
      <c r="I224" s="117" t="s">
        <v>298</v>
      </c>
      <c r="J224" s="116"/>
      <c r="K224" s="105"/>
      <c r="L224" s="105"/>
      <c r="M224" s="120"/>
      <c r="N224" s="121"/>
    </row>
    <row r="225" spans="1:14" s="95" customFormat="1" ht="12" x14ac:dyDescent="0.2">
      <c r="A225" s="116" t="s">
        <v>624</v>
      </c>
      <c r="B225" s="161" t="s">
        <v>625</v>
      </c>
      <c r="C225" s="162"/>
      <c r="D225" s="162"/>
      <c r="E225" s="162"/>
      <c r="F225" s="162"/>
      <c r="G225" s="162"/>
      <c r="H225" s="163"/>
      <c r="I225" s="117" t="s">
        <v>298</v>
      </c>
      <c r="J225" s="116"/>
      <c r="K225" s="105"/>
      <c r="L225" s="105"/>
      <c r="M225" s="120"/>
      <c r="N225" s="121"/>
    </row>
    <row r="226" spans="1:14" s="95" customFormat="1" ht="12" x14ac:dyDescent="0.2">
      <c r="A226" s="116" t="s">
        <v>626</v>
      </c>
      <c r="B226" s="161" t="s">
        <v>627</v>
      </c>
      <c r="C226" s="162"/>
      <c r="D226" s="162"/>
      <c r="E226" s="162"/>
      <c r="F226" s="162"/>
      <c r="G226" s="162"/>
      <c r="H226" s="163"/>
      <c r="I226" s="117" t="s">
        <v>298</v>
      </c>
      <c r="J226" s="116"/>
      <c r="K226" s="105"/>
      <c r="L226" s="105"/>
      <c r="M226" s="120"/>
      <c r="N226" s="121"/>
    </row>
    <row r="227" spans="1:14" s="95" customFormat="1" ht="12" x14ac:dyDescent="0.2">
      <c r="A227" s="116" t="s">
        <v>628</v>
      </c>
      <c r="B227" s="161" t="s">
        <v>629</v>
      </c>
      <c r="C227" s="162"/>
      <c r="D227" s="162"/>
      <c r="E227" s="162"/>
      <c r="F227" s="162"/>
      <c r="G227" s="162"/>
      <c r="H227" s="163"/>
      <c r="I227" s="117" t="s">
        <v>298</v>
      </c>
      <c r="J227" s="116"/>
      <c r="K227" s="105"/>
      <c r="L227" s="105"/>
      <c r="M227" s="120"/>
      <c r="N227" s="121"/>
    </row>
    <row r="228" spans="1:14" s="95" customFormat="1" ht="12" x14ac:dyDescent="0.2">
      <c r="A228" s="116" t="s">
        <v>630</v>
      </c>
      <c r="B228" s="161" t="s">
        <v>631</v>
      </c>
      <c r="C228" s="162"/>
      <c r="D228" s="162"/>
      <c r="E228" s="162"/>
      <c r="F228" s="162"/>
      <c r="G228" s="162"/>
      <c r="H228" s="163"/>
      <c r="I228" s="117" t="s">
        <v>298</v>
      </c>
      <c r="J228" s="116"/>
      <c r="K228" s="105"/>
      <c r="L228" s="105"/>
      <c r="M228" s="120"/>
      <c r="N228" s="121"/>
    </row>
    <row r="229" spans="1:14" s="95" customFormat="1" ht="24" customHeight="1" x14ac:dyDescent="0.2">
      <c r="A229" s="116" t="s">
        <v>632</v>
      </c>
      <c r="B229" s="171" t="s">
        <v>633</v>
      </c>
      <c r="C229" s="172"/>
      <c r="D229" s="172"/>
      <c r="E229" s="172"/>
      <c r="F229" s="172"/>
      <c r="G229" s="172"/>
      <c r="H229" s="173"/>
      <c r="I229" s="117" t="s">
        <v>298</v>
      </c>
      <c r="J229" s="116"/>
      <c r="K229" s="105"/>
      <c r="L229" s="105"/>
      <c r="M229" s="120"/>
      <c r="N229" s="121"/>
    </row>
    <row r="230" spans="1:14" s="95" customFormat="1" ht="12" x14ac:dyDescent="0.2">
      <c r="A230" s="116" t="s">
        <v>634</v>
      </c>
      <c r="B230" s="192" t="s">
        <v>351</v>
      </c>
      <c r="C230" s="193"/>
      <c r="D230" s="193"/>
      <c r="E230" s="193"/>
      <c r="F230" s="193"/>
      <c r="G230" s="193"/>
      <c r="H230" s="194"/>
      <c r="I230" s="117" t="s">
        <v>298</v>
      </c>
      <c r="J230" s="116"/>
      <c r="K230" s="105"/>
      <c r="L230" s="105"/>
      <c r="M230" s="120"/>
      <c r="N230" s="121"/>
    </row>
    <row r="231" spans="1:14" s="95" customFormat="1" ht="12.75" thickBot="1" x14ac:dyDescent="0.25">
      <c r="A231" s="138" t="s">
        <v>635</v>
      </c>
      <c r="B231" s="229" t="s">
        <v>353</v>
      </c>
      <c r="C231" s="230"/>
      <c r="D231" s="230"/>
      <c r="E231" s="230"/>
      <c r="F231" s="230"/>
      <c r="G231" s="230"/>
      <c r="H231" s="231"/>
      <c r="I231" s="139" t="s">
        <v>298</v>
      </c>
      <c r="J231" s="138"/>
      <c r="K231" s="140"/>
      <c r="L231" s="140"/>
      <c r="M231" s="141"/>
      <c r="N231" s="142"/>
    </row>
    <row r="232" spans="1:14" ht="16.5" thickBot="1" x14ac:dyDescent="0.3">
      <c r="A232" s="226" t="s">
        <v>636</v>
      </c>
      <c r="B232" s="227"/>
      <c r="C232" s="227"/>
      <c r="D232" s="227"/>
      <c r="E232" s="227"/>
      <c r="F232" s="227"/>
      <c r="G232" s="227"/>
      <c r="H232" s="227"/>
      <c r="I232" s="227"/>
      <c r="J232" s="227"/>
      <c r="K232" s="227"/>
      <c r="L232" s="227"/>
      <c r="M232" s="227"/>
      <c r="N232" s="228"/>
    </row>
    <row r="233" spans="1:14" s="95" customFormat="1" ht="12" x14ac:dyDescent="0.2">
      <c r="A233" s="131" t="s">
        <v>637</v>
      </c>
      <c r="B233" s="183" t="s">
        <v>638</v>
      </c>
      <c r="C233" s="184"/>
      <c r="D233" s="184"/>
      <c r="E233" s="184"/>
      <c r="F233" s="184"/>
      <c r="G233" s="184"/>
      <c r="H233" s="185"/>
      <c r="I233" s="132" t="s">
        <v>538</v>
      </c>
      <c r="J233" s="131" t="s">
        <v>639</v>
      </c>
      <c r="K233" s="137" t="s">
        <v>639</v>
      </c>
      <c r="L233" s="137"/>
      <c r="M233" s="137" t="s">
        <v>639</v>
      </c>
      <c r="N233" s="132" t="s">
        <v>639</v>
      </c>
    </row>
    <row r="234" spans="1:14" s="95" customFormat="1" ht="12" x14ac:dyDescent="0.2">
      <c r="A234" s="116" t="s">
        <v>640</v>
      </c>
      <c r="B234" s="177" t="s">
        <v>641</v>
      </c>
      <c r="C234" s="178"/>
      <c r="D234" s="178"/>
      <c r="E234" s="178"/>
      <c r="F234" s="178"/>
      <c r="G234" s="178"/>
      <c r="H234" s="179"/>
      <c r="I234" s="117" t="s">
        <v>642</v>
      </c>
      <c r="J234" s="116"/>
      <c r="K234" s="105"/>
      <c r="L234" s="105"/>
      <c r="M234" s="120"/>
      <c r="N234" s="121"/>
    </row>
    <row r="235" spans="1:14" s="95" customFormat="1" ht="12" x14ac:dyDescent="0.2">
      <c r="A235" s="116" t="s">
        <v>643</v>
      </c>
      <c r="B235" s="177" t="s">
        <v>644</v>
      </c>
      <c r="C235" s="178"/>
      <c r="D235" s="178"/>
      <c r="E235" s="178"/>
      <c r="F235" s="178"/>
      <c r="G235" s="178"/>
      <c r="H235" s="179"/>
      <c r="I235" s="117" t="s">
        <v>645</v>
      </c>
      <c r="J235" s="116"/>
      <c r="K235" s="105"/>
      <c r="L235" s="105"/>
      <c r="M235" s="120"/>
      <c r="N235" s="121"/>
    </row>
    <row r="236" spans="1:14" s="95" customFormat="1" ht="12" x14ac:dyDescent="0.2">
      <c r="A236" s="116" t="s">
        <v>646</v>
      </c>
      <c r="B236" s="177" t="s">
        <v>647</v>
      </c>
      <c r="C236" s="178"/>
      <c r="D236" s="178"/>
      <c r="E236" s="178"/>
      <c r="F236" s="178"/>
      <c r="G236" s="178"/>
      <c r="H236" s="179"/>
      <c r="I236" s="117" t="s">
        <v>642</v>
      </c>
      <c r="J236" s="116"/>
      <c r="K236" s="105"/>
      <c r="L236" s="105"/>
      <c r="M236" s="120"/>
      <c r="N236" s="121"/>
    </row>
    <row r="237" spans="1:14" s="95" customFormat="1" ht="12" x14ac:dyDescent="0.2">
      <c r="A237" s="116" t="s">
        <v>648</v>
      </c>
      <c r="B237" s="177" t="s">
        <v>649</v>
      </c>
      <c r="C237" s="178"/>
      <c r="D237" s="178"/>
      <c r="E237" s="178"/>
      <c r="F237" s="178"/>
      <c r="G237" s="178"/>
      <c r="H237" s="179"/>
      <c r="I237" s="117" t="s">
        <v>645</v>
      </c>
      <c r="J237" s="116"/>
      <c r="K237" s="105"/>
      <c r="L237" s="105"/>
      <c r="M237" s="120"/>
      <c r="N237" s="121"/>
    </row>
    <row r="238" spans="1:14" s="95" customFormat="1" ht="12" x14ac:dyDescent="0.2">
      <c r="A238" s="116" t="s">
        <v>650</v>
      </c>
      <c r="B238" s="177" t="s">
        <v>651</v>
      </c>
      <c r="C238" s="178"/>
      <c r="D238" s="178"/>
      <c r="E238" s="178"/>
      <c r="F238" s="178"/>
      <c r="G238" s="178"/>
      <c r="H238" s="179"/>
      <c r="I238" s="117" t="s">
        <v>652</v>
      </c>
      <c r="J238" s="116"/>
      <c r="K238" s="105"/>
      <c r="L238" s="105"/>
      <c r="M238" s="120"/>
      <c r="N238" s="121"/>
    </row>
    <row r="239" spans="1:14" s="95" customFormat="1" ht="12" x14ac:dyDescent="0.2">
      <c r="A239" s="116" t="s">
        <v>653</v>
      </c>
      <c r="B239" s="177" t="s">
        <v>654</v>
      </c>
      <c r="C239" s="178"/>
      <c r="D239" s="178"/>
      <c r="E239" s="178"/>
      <c r="F239" s="178"/>
      <c r="G239" s="178"/>
      <c r="H239" s="179"/>
      <c r="I239" s="117" t="s">
        <v>538</v>
      </c>
      <c r="J239" s="116" t="s">
        <v>639</v>
      </c>
      <c r="K239" s="105" t="s">
        <v>639</v>
      </c>
      <c r="L239" s="105"/>
      <c r="M239" s="105" t="s">
        <v>639</v>
      </c>
      <c r="N239" s="117" t="s">
        <v>639</v>
      </c>
    </row>
    <row r="240" spans="1:14" s="95" customFormat="1" ht="12" x14ac:dyDescent="0.2">
      <c r="A240" s="116" t="s">
        <v>655</v>
      </c>
      <c r="B240" s="161" t="s">
        <v>656</v>
      </c>
      <c r="C240" s="162"/>
      <c r="D240" s="162"/>
      <c r="E240" s="162"/>
      <c r="F240" s="162"/>
      <c r="G240" s="162"/>
      <c r="H240" s="163"/>
      <c r="I240" s="117" t="s">
        <v>652</v>
      </c>
      <c r="J240" s="116"/>
      <c r="K240" s="105"/>
      <c r="L240" s="105"/>
      <c r="M240" s="120"/>
      <c r="N240" s="121"/>
    </row>
    <row r="241" spans="1:14" s="95" customFormat="1" ht="12" x14ac:dyDescent="0.2">
      <c r="A241" s="116" t="s">
        <v>657</v>
      </c>
      <c r="B241" s="161" t="s">
        <v>658</v>
      </c>
      <c r="C241" s="162"/>
      <c r="D241" s="162"/>
      <c r="E241" s="162"/>
      <c r="F241" s="162"/>
      <c r="G241" s="162"/>
      <c r="H241" s="163"/>
      <c r="I241" s="117" t="s">
        <v>659</v>
      </c>
      <c r="J241" s="116"/>
      <c r="K241" s="105"/>
      <c r="L241" s="105"/>
      <c r="M241" s="120"/>
      <c r="N241" s="121"/>
    </row>
    <row r="242" spans="1:14" s="95" customFormat="1" ht="12" x14ac:dyDescent="0.2">
      <c r="A242" s="116" t="s">
        <v>660</v>
      </c>
      <c r="B242" s="177" t="s">
        <v>661</v>
      </c>
      <c r="C242" s="178"/>
      <c r="D242" s="178"/>
      <c r="E242" s="178"/>
      <c r="F242" s="178"/>
      <c r="G242" s="178"/>
      <c r="H242" s="179"/>
      <c r="I242" s="117" t="s">
        <v>538</v>
      </c>
      <c r="J242" s="116" t="s">
        <v>639</v>
      </c>
      <c r="K242" s="105" t="s">
        <v>639</v>
      </c>
      <c r="L242" s="105"/>
      <c r="M242" s="105" t="s">
        <v>639</v>
      </c>
      <c r="N242" s="117" t="s">
        <v>639</v>
      </c>
    </row>
    <row r="243" spans="1:14" s="95" customFormat="1" ht="12" x14ac:dyDescent="0.2">
      <c r="A243" s="116" t="s">
        <v>662</v>
      </c>
      <c r="B243" s="161" t="s">
        <v>656</v>
      </c>
      <c r="C243" s="162"/>
      <c r="D243" s="162"/>
      <c r="E243" s="162"/>
      <c r="F243" s="162"/>
      <c r="G243" s="162"/>
      <c r="H243" s="163"/>
      <c r="I243" s="117" t="s">
        <v>652</v>
      </c>
      <c r="J243" s="116"/>
      <c r="K243" s="105"/>
      <c r="L243" s="105"/>
      <c r="M243" s="120"/>
      <c r="N243" s="121"/>
    </row>
    <row r="244" spans="1:14" s="95" customFormat="1" ht="12" x14ac:dyDescent="0.2">
      <c r="A244" s="116" t="s">
        <v>663</v>
      </c>
      <c r="B244" s="161" t="s">
        <v>664</v>
      </c>
      <c r="C244" s="162"/>
      <c r="D244" s="162"/>
      <c r="E244" s="162"/>
      <c r="F244" s="162"/>
      <c r="G244" s="162"/>
      <c r="H244" s="163"/>
      <c r="I244" s="117" t="s">
        <v>642</v>
      </c>
      <c r="J244" s="116"/>
      <c r="K244" s="105"/>
      <c r="L244" s="105"/>
      <c r="M244" s="120"/>
      <c r="N244" s="121"/>
    </row>
    <row r="245" spans="1:14" s="95" customFormat="1" ht="12" x14ac:dyDescent="0.2">
      <c r="A245" s="116" t="s">
        <v>665</v>
      </c>
      <c r="B245" s="161" t="s">
        <v>658</v>
      </c>
      <c r="C245" s="162"/>
      <c r="D245" s="162"/>
      <c r="E245" s="162"/>
      <c r="F245" s="162"/>
      <c r="G245" s="162"/>
      <c r="H245" s="163"/>
      <c r="I245" s="117" t="s">
        <v>659</v>
      </c>
      <c r="J245" s="116"/>
      <c r="K245" s="105"/>
      <c r="L245" s="105"/>
      <c r="M245" s="120"/>
      <c r="N245" s="121"/>
    </row>
    <row r="246" spans="1:14" s="95" customFormat="1" ht="12" x14ac:dyDescent="0.2">
      <c r="A246" s="116" t="s">
        <v>666</v>
      </c>
      <c r="B246" s="177" t="s">
        <v>667</v>
      </c>
      <c r="C246" s="178"/>
      <c r="D246" s="178"/>
      <c r="E246" s="178"/>
      <c r="F246" s="178"/>
      <c r="G246" s="178"/>
      <c r="H246" s="179"/>
      <c r="I246" s="117" t="s">
        <v>538</v>
      </c>
      <c r="J246" s="116" t="s">
        <v>639</v>
      </c>
      <c r="K246" s="105" t="s">
        <v>639</v>
      </c>
      <c r="L246" s="105"/>
      <c r="M246" s="105" t="s">
        <v>639</v>
      </c>
      <c r="N246" s="117" t="s">
        <v>639</v>
      </c>
    </row>
    <row r="247" spans="1:14" s="95" customFormat="1" ht="12" x14ac:dyDescent="0.2">
      <c r="A247" s="116" t="s">
        <v>668</v>
      </c>
      <c r="B247" s="161" t="s">
        <v>656</v>
      </c>
      <c r="C247" s="162"/>
      <c r="D247" s="162"/>
      <c r="E247" s="162"/>
      <c r="F247" s="162"/>
      <c r="G247" s="162"/>
      <c r="H247" s="163"/>
      <c r="I247" s="117" t="s">
        <v>652</v>
      </c>
      <c r="J247" s="116"/>
      <c r="K247" s="105"/>
      <c r="L247" s="105"/>
      <c r="M247" s="120"/>
      <c r="N247" s="121"/>
    </row>
    <row r="248" spans="1:14" s="95" customFormat="1" ht="12" x14ac:dyDescent="0.2">
      <c r="A248" s="116" t="s">
        <v>669</v>
      </c>
      <c r="B248" s="161" t="s">
        <v>658</v>
      </c>
      <c r="C248" s="162"/>
      <c r="D248" s="162"/>
      <c r="E248" s="162"/>
      <c r="F248" s="162"/>
      <c r="G248" s="162"/>
      <c r="H248" s="163"/>
      <c r="I248" s="117" t="s">
        <v>659</v>
      </c>
      <c r="J248" s="116"/>
      <c r="K248" s="105"/>
      <c r="L248" s="105"/>
      <c r="M248" s="120"/>
      <c r="N248" s="121"/>
    </row>
    <row r="249" spans="1:14" s="95" customFormat="1" ht="12" x14ac:dyDescent="0.2">
      <c r="A249" s="116" t="s">
        <v>670</v>
      </c>
      <c r="B249" s="177" t="s">
        <v>671</v>
      </c>
      <c r="C249" s="178"/>
      <c r="D249" s="178"/>
      <c r="E249" s="178"/>
      <c r="F249" s="178"/>
      <c r="G249" s="178"/>
      <c r="H249" s="179"/>
      <c r="I249" s="117" t="s">
        <v>538</v>
      </c>
      <c r="J249" s="116" t="s">
        <v>639</v>
      </c>
      <c r="K249" s="105" t="s">
        <v>639</v>
      </c>
      <c r="L249" s="105"/>
      <c r="M249" s="105" t="s">
        <v>639</v>
      </c>
      <c r="N249" s="117" t="s">
        <v>639</v>
      </c>
    </row>
    <row r="250" spans="1:14" s="95" customFormat="1" ht="12" x14ac:dyDescent="0.2">
      <c r="A250" s="116" t="s">
        <v>672</v>
      </c>
      <c r="B250" s="161" t="s">
        <v>656</v>
      </c>
      <c r="C250" s="162"/>
      <c r="D250" s="162"/>
      <c r="E250" s="162"/>
      <c r="F250" s="162"/>
      <c r="G250" s="162"/>
      <c r="H250" s="163"/>
      <c r="I250" s="117" t="s">
        <v>652</v>
      </c>
      <c r="J250" s="116"/>
      <c r="K250" s="105"/>
      <c r="L250" s="105"/>
      <c r="M250" s="120"/>
      <c r="N250" s="121"/>
    </row>
    <row r="251" spans="1:14" s="95" customFormat="1" ht="12" x14ac:dyDescent="0.2">
      <c r="A251" s="116" t="s">
        <v>673</v>
      </c>
      <c r="B251" s="161" t="s">
        <v>664</v>
      </c>
      <c r="C251" s="162"/>
      <c r="D251" s="162"/>
      <c r="E251" s="162"/>
      <c r="F251" s="162"/>
      <c r="G251" s="162"/>
      <c r="H251" s="163"/>
      <c r="I251" s="117" t="s">
        <v>642</v>
      </c>
      <c r="J251" s="116"/>
      <c r="K251" s="105"/>
      <c r="L251" s="105"/>
      <c r="M251" s="120"/>
      <c r="N251" s="121"/>
    </row>
    <row r="252" spans="1:14" s="95" customFormat="1" ht="12" x14ac:dyDescent="0.2">
      <c r="A252" s="116" t="s">
        <v>674</v>
      </c>
      <c r="B252" s="161" t="s">
        <v>658</v>
      </c>
      <c r="C252" s="162"/>
      <c r="D252" s="162"/>
      <c r="E252" s="162"/>
      <c r="F252" s="162"/>
      <c r="G252" s="162"/>
      <c r="H252" s="163"/>
      <c r="I252" s="117" t="s">
        <v>659</v>
      </c>
      <c r="J252" s="116"/>
      <c r="K252" s="105"/>
      <c r="L252" s="105"/>
      <c r="M252" s="120"/>
      <c r="N252" s="121"/>
    </row>
    <row r="253" spans="1:14" s="95" customFormat="1" ht="12" x14ac:dyDescent="0.2">
      <c r="A253" s="116" t="s">
        <v>675</v>
      </c>
      <c r="B253" s="189" t="s">
        <v>676</v>
      </c>
      <c r="C253" s="190"/>
      <c r="D253" s="190"/>
      <c r="E253" s="190"/>
      <c r="F253" s="190"/>
      <c r="G253" s="190"/>
      <c r="H253" s="191"/>
      <c r="I253" s="117" t="s">
        <v>538</v>
      </c>
      <c r="J253" s="116" t="s">
        <v>639</v>
      </c>
      <c r="K253" s="105" t="s">
        <v>639</v>
      </c>
      <c r="L253" s="105"/>
      <c r="M253" s="105" t="s">
        <v>639</v>
      </c>
      <c r="N253" s="117" t="s">
        <v>639</v>
      </c>
    </row>
    <row r="254" spans="1:14" s="95" customFormat="1" ht="12" x14ac:dyDescent="0.2">
      <c r="A254" s="116" t="s">
        <v>677</v>
      </c>
      <c r="B254" s="177" t="s">
        <v>678</v>
      </c>
      <c r="C254" s="178"/>
      <c r="D254" s="178"/>
      <c r="E254" s="178"/>
      <c r="F254" s="178"/>
      <c r="G254" s="178"/>
      <c r="H254" s="179"/>
      <c r="I254" s="117" t="s">
        <v>652</v>
      </c>
      <c r="J254" s="116">
        <v>458.98</v>
      </c>
      <c r="K254" s="105">
        <v>529.67600000000004</v>
      </c>
      <c r="L254" s="105">
        <f>K254-J254</f>
        <v>70.696000000000026</v>
      </c>
      <c r="M254" s="120">
        <f>K254/J254</f>
        <v>1.1540284979737681</v>
      </c>
      <c r="N254" s="121"/>
    </row>
    <row r="255" spans="1:14" s="95" customFormat="1" ht="24" customHeight="1" x14ac:dyDescent="0.2">
      <c r="A255" s="116" t="s">
        <v>679</v>
      </c>
      <c r="B255" s="171" t="s">
        <v>680</v>
      </c>
      <c r="C255" s="172"/>
      <c r="D255" s="172"/>
      <c r="E255" s="172"/>
      <c r="F255" s="172"/>
      <c r="G255" s="172"/>
      <c r="H255" s="173"/>
      <c r="I255" s="117" t="s">
        <v>652</v>
      </c>
      <c r="J255" s="116"/>
      <c r="K255" s="105"/>
      <c r="L255" s="105"/>
      <c r="M255" s="120"/>
      <c r="N255" s="121"/>
    </row>
    <row r="256" spans="1:14" s="95" customFormat="1" ht="12" x14ac:dyDescent="0.2">
      <c r="A256" s="116" t="s">
        <v>681</v>
      </c>
      <c r="B256" s="192" t="s">
        <v>682</v>
      </c>
      <c r="C256" s="193"/>
      <c r="D256" s="193"/>
      <c r="E256" s="193"/>
      <c r="F256" s="193"/>
      <c r="G256" s="193"/>
      <c r="H256" s="194"/>
      <c r="I256" s="117" t="s">
        <v>652</v>
      </c>
      <c r="J256" s="116"/>
      <c r="K256" s="105"/>
      <c r="L256" s="105"/>
      <c r="M256" s="120"/>
      <c r="N256" s="121"/>
    </row>
    <row r="257" spans="1:14" s="95" customFormat="1" ht="12" x14ac:dyDescent="0.2">
      <c r="A257" s="116" t="s">
        <v>683</v>
      </c>
      <c r="B257" s="192" t="s">
        <v>684</v>
      </c>
      <c r="C257" s="193"/>
      <c r="D257" s="193"/>
      <c r="E257" s="193"/>
      <c r="F257" s="193"/>
      <c r="G257" s="193"/>
      <c r="H257" s="194"/>
      <c r="I257" s="117" t="s">
        <v>652</v>
      </c>
      <c r="J257" s="116"/>
      <c r="K257" s="105"/>
      <c r="L257" s="105"/>
      <c r="M257" s="120"/>
      <c r="N257" s="121"/>
    </row>
    <row r="258" spans="1:14" s="95" customFormat="1" ht="12" x14ac:dyDescent="0.2">
      <c r="A258" s="116" t="s">
        <v>685</v>
      </c>
      <c r="B258" s="177" t="s">
        <v>686</v>
      </c>
      <c r="C258" s="178"/>
      <c r="D258" s="178"/>
      <c r="E258" s="178"/>
      <c r="F258" s="178"/>
      <c r="G258" s="178"/>
      <c r="H258" s="179"/>
      <c r="I258" s="117" t="s">
        <v>652</v>
      </c>
      <c r="J258" s="116">
        <v>30.62</v>
      </c>
      <c r="K258" s="105">
        <v>8.7970000000000006</v>
      </c>
      <c r="L258" s="105">
        <f>K258-J258</f>
        <v>-21.823</v>
      </c>
      <c r="M258" s="120">
        <f>K258/J258</f>
        <v>0.2872958850424559</v>
      </c>
      <c r="N258" s="121"/>
    </row>
    <row r="259" spans="1:14" s="95" customFormat="1" ht="12" x14ac:dyDescent="0.2">
      <c r="A259" s="116" t="s">
        <v>687</v>
      </c>
      <c r="B259" s="177" t="s">
        <v>688</v>
      </c>
      <c r="C259" s="178"/>
      <c r="D259" s="178"/>
      <c r="E259" s="178"/>
      <c r="F259" s="178"/>
      <c r="G259" s="178"/>
      <c r="H259" s="179"/>
      <c r="I259" s="117" t="s">
        <v>642</v>
      </c>
      <c r="J259" s="116">
        <v>184.34700000000001</v>
      </c>
      <c r="K259" s="105">
        <v>184.34700000000001</v>
      </c>
      <c r="L259" s="105">
        <f>K259-J259</f>
        <v>0</v>
      </c>
      <c r="M259" s="120">
        <f>K259/J259</f>
        <v>1</v>
      </c>
      <c r="N259" s="121"/>
    </row>
    <row r="260" spans="1:14" s="95" customFormat="1" ht="24" customHeight="1" x14ac:dyDescent="0.2">
      <c r="A260" s="116" t="s">
        <v>689</v>
      </c>
      <c r="B260" s="171" t="s">
        <v>690</v>
      </c>
      <c r="C260" s="172"/>
      <c r="D260" s="172"/>
      <c r="E260" s="172"/>
      <c r="F260" s="172"/>
      <c r="G260" s="172"/>
      <c r="H260" s="173"/>
      <c r="I260" s="117" t="s">
        <v>642</v>
      </c>
      <c r="J260" s="116"/>
      <c r="K260" s="105"/>
      <c r="L260" s="105"/>
      <c r="M260" s="120"/>
      <c r="N260" s="121"/>
    </row>
    <row r="261" spans="1:14" s="95" customFormat="1" ht="12" x14ac:dyDescent="0.2">
      <c r="A261" s="116" t="s">
        <v>691</v>
      </c>
      <c r="B261" s="192" t="s">
        <v>682</v>
      </c>
      <c r="C261" s="193"/>
      <c r="D261" s="193"/>
      <c r="E261" s="193"/>
      <c r="F261" s="193"/>
      <c r="G261" s="193"/>
      <c r="H261" s="194"/>
      <c r="I261" s="117" t="s">
        <v>642</v>
      </c>
      <c r="J261" s="116"/>
      <c r="K261" s="105"/>
      <c r="L261" s="105"/>
      <c r="M261" s="120"/>
      <c r="N261" s="121"/>
    </row>
    <row r="262" spans="1:14" s="95" customFormat="1" ht="12" x14ac:dyDescent="0.2">
      <c r="A262" s="116" t="s">
        <v>692</v>
      </c>
      <c r="B262" s="192" t="s">
        <v>684</v>
      </c>
      <c r="C262" s="193"/>
      <c r="D262" s="193"/>
      <c r="E262" s="193"/>
      <c r="F262" s="193"/>
      <c r="G262" s="193"/>
      <c r="H262" s="194"/>
      <c r="I262" s="117" t="s">
        <v>642</v>
      </c>
      <c r="J262" s="116"/>
      <c r="K262" s="105"/>
      <c r="L262" s="105"/>
      <c r="M262" s="120"/>
      <c r="N262" s="121"/>
    </row>
    <row r="263" spans="1:14" s="95" customFormat="1" ht="12" x14ac:dyDescent="0.2">
      <c r="A263" s="116" t="s">
        <v>693</v>
      </c>
      <c r="B263" s="177" t="s">
        <v>694</v>
      </c>
      <c r="C263" s="178"/>
      <c r="D263" s="178"/>
      <c r="E263" s="178"/>
      <c r="F263" s="178"/>
      <c r="G263" s="178"/>
      <c r="H263" s="179"/>
      <c r="I263" s="117" t="s">
        <v>695</v>
      </c>
      <c r="J263" s="116">
        <v>5878.92</v>
      </c>
      <c r="K263" s="105">
        <v>5878.92</v>
      </c>
      <c r="L263" s="105">
        <f>K263-J263</f>
        <v>0</v>
      </c>
      <c r="M263" s="120">
        <f>K263/J263</f>
        <v>1</v>
      </c>
      <c r="N263" s="121"/>
    </row>
    <row r="264" spans="1:14" s="95" customFormat="1" ht="24" customHeight="1" x14ac:dyDescent="0.2">
      <c r="A264" s="116" t="s">
        <v>696</v>
      </c>
      <c r="B264" s="168" t="s">
        <v>697</v>
      </c>
      <c r="C264" s="169"/>
      <c r="D264" s="169"/>
      <c r="E264" s="169"/>
      <c r="F264" s="169"/>
      <c r="G264" s="169"/>
      <c r="H264" s="170"/>
      <c r="I264" s="117" t="s">
        <v>333</v>
      </c>
      <c r="J264" s="116"/>
      <c r="K264" s="105"/>
      <c r="L264" s="105"/>
      <c r="M264" s="120"/>
      <c r="N264" s="121"/>
    </row>
    <row r="265" spans="1:14" s="95" customFormat="1" ht="12" x14ac:dyDescent="0.2">
      <c r="A265" s="116" t="s">
        <v>698</v>
      </c>
      <c r="B265" s="189" t="s">
        <v>699</v>
      </c>
      <c r="C265" s="190"/>
      <c r="D265" s="190"/>
      <c r="E265" s="190"/>
      <c r="F265" s="190"/>
      <c r="G265" s="190"/>
      <c r="H265" s="191"/>
      <c r="I265" s="117" t="s">
        <v>538</v>
      </c>
      <c r="J265" s="116" t="s">
        <v>639</v>
      </c>
      <c r="K265" s="105" t="s">
        <v>639</v>
      </c>
      <c r="L265" s="105"/>
      <c r="M265" s="105" t="s">
        <v>639</v>
      </c>
      <c r="N265" s="117" t="s">
        <v>639</v>
      </c>
    </row>
    <row r="266" spans="1:14" s="95" customFormat="1" ht="12" x14ac:dyDescent="0.2">
      <c r="A266" s="116" t="s">
        <v>700</v>
      </c>
      <c r="B266" s="177" t="s">
        <v>701</v>
      </c>
      <c r="C266" s="178"/>
      <c r="D266" s="178"/>
      <c r="E266" s="178"/>
      <c r="F266" s="178"/>
      <c r="G266" s="178"/>
      <c r="H266" s="179"/>
      <c r="I266" s="117" t="s">
        <v>652</v>
      </c>
      <c r="J266" s="116"/>
      <c r="K266" s="105"/>
      <c r="L266" s="105"/>
      <c r="M266" s="120"/>
      <c r="N266" s="121"/>
    </row>
    <row r="267" spans="1:14" s="95" customFormat="1" ht="12" x14ac:dyDescent="0.2">
      <c r="A267" s="116" t="s">
        <v>702</v>
      </c>
      <c r="B267" s="177" t="s">
        <v>703</v>
      </c>
      <c r="C267" s="178"/>
      <c r="D267" s="178"/>
      <c r="E267" s="178"/>
      <c r="F267" s="178"/>
      <c r="G267" s="178"/>
      <c r="H267" s="179"/>
      <c r="I267" s="117" t="s">
        <v>645</v>
      </c>
      <c r="J267" s="116"/>
      <c r="K267" s="105"/>
      <c r="L267" s="105"/>
      <c r="M267" s="120"/>
      <c r="N267" s="121"/>
    </row>
    <row r="268" spans="1:14" s="95" customFormat="1" ht="36" customHeight="1" x14ac:dyDescent="0.2">
      <c r="A268" s="116" t="s">
        <v>704</v>
      </c>
      <c r="B268" s="168" t="s">
        <v>705</v>
      </c>
      <c r="C268" s="169"/>
      <c r="D268" s="169"/>
      <c r="E268" s="169"/>
      <c r="F268" s="169"/>
      <c r="G268" s="169"/>
      <c r="H268" s="170"/>
      <c r="I268" s="117" t="s">
        <v>333</v>
      </c>
      <c r="J268" s="116"/>
      <c r="K268" s="105"/>
      <c r="L268" s="105"/>
      <c r="M268" s="120"/>
      <c r="N268" s="121"/>
    </row>
    <row r="269" spans="1:14" s="95" customFormat="1" ht="24" customHeight="1" x14ac:dyDescent="0.2">
      <c r="A269" s="116" t="s">
        <v>706</v>
      </c>
      <c r="B269" s="168" t="s">
        <v>707</v>
      </c>
      <c r="C269" s="169"/>
      <c r="D269" s="169"/>
      <c r="E269" s="169"/>
      <c r="F269" s="169"/>
      <c r="G269" s="169"/>
      <c r="H269" s="170"/>
      <c r="I269" s="117" t="s">
        <v>333</v>
      </c>
      <c r="J269" s="116"/>
      <c r="K269" s="105"/>
      <c r="L269" s="105"/>
      <c r="M269" s="120"/>
      <c r="N269" s="121"/>
    </row>
    <row r="270" spans="1:14" s="95" customFormat="1" ht="12" x14ac:dyDescent="0.2">
      <c r="A270" s="116" t="s">
        <v>708</v>
      </c>
      <c r="B270" s="189" t="s">
        <v>709</v>
      </c>
      <c r="C270" s="190"/>
      <c r="D270" s="190"/>
      <c r="E270" s="190"/>
      <c r="F270" s="190"/>
      <c r="G270" s="190"/>
      <c r="H270" s="191"/>
      <c r="I270" s="117" t="s">
        <v>538</v>
      </c>
      <c r="J270" s="116" t="s">
        <v>639</v>
      </c>
      <c r="K270" s="105" t="s">
        <v>639</v>
      </c>
      <c r="L270" s="105"/>
      <c r="M270" s="105" t="s">
        <v>639</v>
      </c>
      <c r="N270" s="117" t="s">
        <v>639</v>
      </c>
    </row>
    <row r="271" spans="1:14" s="95" customFormat="1" ht="12" x14ac:dyDescent="0.2">
      <c r="A271" s="116" t="s">
        <v>710</v>
      </c>
      <c r="B271" s="177" t="s">
        <v>711</v>
      </c>
      <c r="C271" s="178"/>
      <c r="D271" s="178"/>
      <c r="E271" s="178"/>
      <c r="F271" s="178"/>
      <c r="G271" s="178"/>
      <c r="H271" s="179"/>
      <c r="I271" s="117" t="s">
        <v>642</v>
      </c>
      <c r="J271" s="116"/>
      <c r="K271" s="105"/>
      <c r="L271" s="105"/>
      <c r="M271" s="120"/>
      <c r="N271" s="121"/>
    </row>
    <row r="272" spans="1:14" s="95" customFormat="1" ht="36" customHeight="1" x14ac:dyDescent="0.2">
      <c r="A272" s="116" t="s">
        <v>712</v>
      </c>
      <c r="B272" s="171" t="s">
        <v>713</v>
      </c>
      <c r="C272" s="172"/>
      <c r="D272" s="172"/>
      <c r="E272" s="172"/>
      <c r="F272" s="172"/>
      <c r="G272" s="172"/>
      <c r="H272" s="173"/>
      <c r="I272" s="117" t="s">
        <v>642</v>
      </c>
      <c r="J272" s="116"/>
      <c r="K272" s="105"/>
      <c r="L272" s="105"/>
      <c r="M272" s="120"/>
      <c r="N272" s="121"/>
    </row>
    <row r="273" spans="1:14" s="95" customFormat="1" ht="36" customHeight="1" x14ac:dyDescent="0.2">
      <c r="A273" s="116" t="s">
        <v>714</v>
      </c>
      <c r="B273" s="171" t="s">
        <v>715</v>
      </c>
      <c r="C273" s="172"/>
      <c r="D273" s="172"/>
      <c r="E273" s="172"/>
      <c r="F273" s="172"/>
      <c r="G273" s="172"/>
      <c r="H273" s="173"/>
      <c r="I273" s="117" t="s">
        <v>642</v>
      </c>
      <c r="J273" s="116"/>
      <c r="K273" s="105"/>
      <c r="L273" s="105"/>
      <c r="M273" s="120"/>
      <c r="N273" s="121"/>
    </row>
    <row r="274" spans="1:14" s="95" customFormat="1" ht="24" customHeight="1" x14ac:dyDescent="0.2">
      <c r="A274" s="116" t="s">
        <v>716</v>
      </c>
      <c r="B274" s="171" t="s">
        <v>717</v>
      </c>
      <c r="C274" s="172"/>
      <c r="D274" s="172"/>
      <c r="E274" s="172"/>
      <c r="F274" s="172"/>
      <c r="G274" s="172"/>
      <c r="H274" s="173"/>
      <c r="I274" s="117" t="s">
        <v>642</v>
      </c>
      <c r="J274" s="116"/>
      <c r="K274" s="105"/>
      <c r="L274" s="105"/>
      <c r="M274" s="120"/>
      <c r="N274" s="121"/>
    </row>
    <row r="275" spans="1:14" s="95" customFormat="1" ht="12" x14ac:dyDescent="0.2">
      <c r="A275" s="116" t="s">
        <v>718</v>
      </c>
      <c r="B275" s="177" t="s">
        <v>719</v>
      </c>
      <c r="C275" s="178"/>
      <c r="D275" s="178"/>
      <c r="E275" s="178"/>
      <c r="F275" s="178"/>
      <c r="G275" s="178"/>
      <c r="H275" s="179"/>
      <c r="I275" s="117" t="s">
        <v>652</v>
      </c>
      <c r="J275" s="116"/>
      <c r="K275" s="105"/>
      <c r="L275" s="105"/>
      <c r="M275" s="120"/>
      <c r="N275" s="121"/>
    </row>
    <row r="276" spans="1:14" s="95" customFormat="1" ht="24" customHeight="1" x14ac:dyDescent="0.2">
      <c r="A276" s="116" t="s">
        <v>720</v>
      </c>
      <c r="B276" s="171" t="s">
        <v>721</v>
      </c>
      <c r="C276" s="172"/>
      <c r="D276" s="172"/>
      <c r="E276" s="172"/>
      <c r="F276" s="172"/>
      <c r="G276" s="172"/>
      <c r="H276" s="173"/>
      <c r="I276" s="117" t="s">
        <v>652</v>
      </c>
      <c r="J276" s="116"/>
      <c r="K276" s="105"/>
      <c r="L276" s="105"/>
      <c r="M276" s="120"/>
      <c r="N276" s="121"/>
    </row>
    <row r="277" spans="1:14" s="95" customFormat="1" ht="12" x14ac:dyDescent="0.2">
      <c r="A277" s="116" t="s">
        <v>722</v>
      </c>
      <c r="B277" s="161" t="s">
        <v>723</v>
      </c>
      <c r="C277" s="162"/>
      <c r="D277" s="162"/>
      <c r="E277" s="162"/>
      <c r="F277" s="162"/>
      <c r="G277" s="162"/>
      <c r="H277" s="163"/>
      <c r="I277" s="117" t="s">
        <v>652</v>
      </c>
      <c r="J277" s="116"/>
      <c r="K277" s="105"/>
      <c r="L277" s="105"/>
      <c r="M277" s="120"/>
      <c r="N277" s="121"/>
    </row>
    <row r="278" spans="1:14" s="95" customFormat="1" ht="24" customHeight="1" x14ac:dyDescent="0.2">
      <c r="A278" s="116" t="s">
        <v>724</v>
      </c>
      <c r="B278" s="168" t="s">
        <v>725</v>
      </c>
      <c r="C278" s="169"/>
      <c r="D278" s="169"/>
      <c r="E278" s="169"/>
      <c r="F278" s="169"/>
      <c r="G278" s="169"/>
      <c r="H278" s="170"/>
      <c r="I278" s="117" t="s">
        <v>333</v>
      </c>
      <c r="J278" s="116"/>
      <c r="K278" s="105"/>
      <c r="L278" s="105"/>
      <c r="M278" s="120"/>
      <c r="N278" s="121"/>
    </row>
    <row r="279" spans="1:14" s="95" customFormat="1" ht="12" x14ac:dyDescent="0.2">
      <c r="A279" s="116" t="s">
        <v>726</v>
      </c>
      <c r="B279" s="161" t="s">
        <v>351</v>
      </c>
      <c r="C279" s="162"/>
      <c r="D279" s="162"/>
      <c r="E279" s="162"/>
      <c r="F279" s="162"/>
      <c r="G279" s="162"/>
      <c r="H279" s="163"/>
      <c r="I279" s="117" t="s">
        <v>333</v>
      </c>
      <c r="J279" s="116"/>
      <c r="K279" s="105"/>
      <c r="L279" s="105"/>
      <c r="M279" s="120"/>
      <c r="N279" s="121"/>
    </row>
    <row r="280" spans="1:14" s="95" customFormat="1" ht="12" x14ac:dyDescent="0.2">
      <c r="A280" s="116" t="s">
        <v>727</v>
      </c>
      <c r="B280" s="161" t="s">
        <v>353</v>
      </c>
      <c r="C280" s="162"/>
      <c r="D280" s="162"/>
      <c r="E280" s="162"/>
      <c r="F280" s="162"/>
      <c r="G280" s="162"/>
      <c r="H280" s="163"/>
      <c r="I280" s="117" t="s">
        <v>333</v>
      </c>
      <c r="J280" s="116"/>
      <c r="K280" s="105"/>
      <c r="L280" s="105"/>
      <c r="M280" s="120"/>
      <c r="N280" s="121"/>
    </row>
    <row r="281" spans="1:14" s="95" customFormat="1" ht="12.75" thickBot="1" x14ac:dyDescent="0.25">
      <c r="A281" s="138" t="s">
        <v>728</v>
      </c>
      <c r="B281" s="223" t="s">
        <v>729</v>
      </c>
      <c r="C281" s="224"/>
      <c r="D281" s="224"/>
      <c r="E281" s="224"/>
      <c r="F281" s="224"/>
      <c r="G281" s="224"/>
      <c r="H281" s="225"/>
      <c r="I281" s="139" t="s">
        <v>730</v>
      </c>
      <c r="J281" s="138"/>
      <c r="K281" s="140"/>
      <c r="L281" s="140"/>
      <c r="M281" s="141"/>
      <c r="N281" s="142"/>
    </row>
    <row r="282" spans="1:14" ht="16.5" thickBot="1" x14ac:dyDescent="0.3">
      <c r="A282" s="226" t="s">
        <v>731</v>
      </c>
      <c r="B282" s="227"/>
      <c r="C282" s="227"/>
      <c r="D282" s="227"/>
      <c r="E282" s="227"/>
      <c r="F282" s="227"/>
      <c r="G282" s="227"/>
      <c r="H282" s="227"/>
      <c r="I282" s="227"/>
      <c r="J282" s="227"/>
      <c r="K282" s="227"/>
      <c r="L282" s="227"/>
      <c r="M282" s="227"/>
      <c r="N282" s="228"/>
    </row>
    <row r="283" spans="1:14" s="95" customFormat="1" ht="30" customHeight="1" x14ac:dyDescent="0.2">
      <c r="A283" s="207" t="s">
        <v>247</v>
      </c>
      <c r="B283" s="209" t="s">
        <v>248</v>
      </c>
      <c r="C283" s="210"/>
      <c r="D283" s="210"/>
      <c r="E283" s="210"/>
      <c r="F283" s="210"/>
      <c r="G283" s="210"/>
      <c r="H283" s="211"/>
      <c r="I283" s="215" t="s">
        <v>249</v>
      </c>
      <c r="J283" s="217" t="s">
        <v>732</v>
      </c>
      <c r="K283" s="218"/>
      <c r="L283" s="219" t="s">
        <v>733</v>
      </c>
      <c r="M283" s="220"/>
      <c r="N283" s="221" t="s">
        <v>326</v>
      </c>
    </row>
    <row r="284" spans="1:14" s="95" customFormat="1" ht="33.75" x14ac:dyDescent="0.2">
      <c r="A284" s="208"/>
      <c r="B284" s="212"/>
      <c r="C284" s="213"/>
      <c r="D284" s="213"/>
      <c r="E284" s="213"/>
      <c r="F284" s="213"/>
      <c r="G284" s="213"/>
      <c r="H284" s="214"/>
      <c r="I284" s="216"/>
      <c r="J284" s="104" t="s">
        <v>327</v>
      </c>
      <c r="K284" s="105" t="s">
        <v>328</v>
      </c>
      <c r="L284" s="106" t="s">
        <v>329</v>
      </c>
      <c r="M284" s="106" t="s">
        <v>330</v>
      </c>
      <c r="N284" s="222"/>
    </row>
    <row r="285" spans="1:14" s="99" customFormat="1" ht="12" thickBot="1" x14ac:dyDescent="0.25">
      <c r="A285" s="143">
        <v>1</v>
      </c>
      <c r="B285" s="201">
        <v>2</v>
      </c>
      <c r="C285" s="202"/>
      <c r="D285" s="202"/>
      <c r="E285" s="202"/>
      <c r="F285" s="202"/>
      <c r="G285" s="202"/>
      <c r="H285" s="203"/>
      <c r="I285" s="144">
        <v>3</v>
      </c>
      <c r="J285" s="145">
        <v>4</v>
      </c>
      <c r="K285" s="146">
        <v>5</v>
      </c>
      <c r="L285" s="146">
        <v>6</v>
      </c>
      <c r="M285" s="146">
        <v>7</v>
      </c>
      <c r="N285" s="144">
        <v>8</v>
      </c>
    </row>
    <row r="286" spans="1:14" s="95" customFormat="1" ht="12" x14ac:dyDescent="0.2">
      <c r="A286" s="204" t="s">
        <v>734</v>
      </c>
      <c r="B286" s="205"/>
      <c r="C286" s="205"/>
      <c r="D286" s="205"/>
      <c r="E286" s="205"/>
      <c r="F286" s="205"/>
      <c r="G286" s="205"/>
      <c r="H286" s="206"/>
      <c r="I286" s="132" t="s">
        <v>333</v>
      </c>
      <c r="J286" s="131">
        <f>J287+J344</f>
        <v>37.97</v>
      </c>
      <c r="K286" s="137">
        <f>K287+K344</f>
        <v>38.085999999999999</v>
      </c>
      <c r="L286" s="137">
        <f>K286-J286</f>
        <v>0.11599999999999966</v>
      </c>
      <c r="M286" s="135">
        <f>K286/J286</f>
        <v>1.0030550434553596</v>
      </c>
      <c r="N286" s="136"/>
    </row>
    <row r="287" spans="1:14" s="95" customFormat="1" ht="12" x14ac:dyDescent="0.2">
      <c r="A287" s="116" t="s">
        <v>124</v>
      </c>
      <c r="B287" s="189" t="s">
        <v>735</v>
      </c>
      <c r="C287" s="190"/>
      <c r="D287" s="190"/>
      <c r="E287" s="190"/>
      <c r="F287" s="190"/>
      <c r="G287" s="190"/>
      <c r="H287" s="191"/>
      <c r="I287" s="117" t="s">
        <v>333</v>
      </c>
      <c r="J287" s="116">
        <v>37.97</v>
      </c>
      <c r="K287" s="105">
        <v>38.085999999999999</v>
      </c>
      <c r="L287" s="105">
        <f>K287-J287</f>
        <v>0.11599999999999966</v>
      </c>
      <c r="M287" s="120">
        <f>K287/J287</f>
        <v>1.0030550434553596</v>
      </c>
      <c r="N287" s="121"/>
    </row>
    <row r="288" spans="1:14" s="95" customFormat="1" ht="12" x14ac:dyDescent="0.2">
      <c r="A288" s="116" t="s">
        <v>129</v>
      </c>
      <c r="B288" s="177" t="s">
        <v>736</v>
      </c>
      <c r="C288" s="178"/>
      <c r="D288" s="178"/>
      <c r="E288" s="178"/>
      <c r="F288" s="178"/>
      <c r="G288" s="178"/>
      <c r="H288" s="179"/>
      <c r="I288" s="117" t="s">
        <v>333</v>
      </c>
      <c r="J288" s="116">
        <v>13.69</v>
      </c>
      <c r="K288" s="105">
        <f>J288</f>
        <v>13.69</v>
      </c>
      <c r="L288" s="105">
        <f>K288-J288</f>
        <v>0</v>
      </c>
      <c r="M288" s="120">
        <f>K288/J288</f>
        <v>1</v>
      </c>
      <c r="N288" s="121"/>
    </row>
    <row r="289" spans="1:14" s="95" customFormat="1" ht="24" customHeight="1" x14ac:dyDescent="0.2">
      <c r="A289" s="116" t="s">
        <v>131</v>
      </c>
      <c r="B289" s="171" t="s">
        <v>737</v>
      </c>
      <c r="C289" s="172"/>
      <c r="D289" s="172"/>
      <c r="E289" s="172"/>
      <c r="F289" s="172"/>
      <c r="G289" s="172"/>
      <c r="H289" s="173"/>
      <c r="I289" s="117" t="s">
        <v>333</v>
      </c>
      <c r="J289" s="116"/>
      <c r="K289" s="105"/>
      <c r="L289" s="105"/>
      <c r="M289" s="120"/>
      <c r="N289" s="121"/>
    </row>
    <row r="290" spans="1:14" s="95" customFormat="1" ht="12" x14ac:dyDescent="0.2">
      <c r="A290" s="116" t="s">
        <v>133</v>
      </c>
      <c r="B290" s="192" t="s">
        <v>738</v>
      </c>
      <c r="C290" s="193"/>
      <c r="D290" s="193"/>
      <c r="E290" s="193"/>
      <c r="F290" s="193"/>
      <c r="G290" s="193"/>
      <c r="H290" s="194"/>
      <c r="I290" s="117" t="s">
        <v>333</v>
      </c>
      <c r="J290" s="116"/>
      <c r="K290" s="105"/>
      <c r="L290" s="105"/>
      <c r="M290" s="120"/>
      <c r="N290" s="121"/>
    </row>
    <row r="291" spans="1:14" s="95" customFormat="1" ht="24" customHeight="1" x14ac:dyDescent="0.2">
      <c r="A291" s="116" t="s">
        <v>739</v>
      </c>
      <c r="B291" s="195" t="s">
        <v>335</v>
      </c>
      <c r="C291" s="196"/>
      <c r="D291" s="196"/>
      <c r="E291" s="196"/>
      <c r="F291" s="196"/>
      <c r="G291" s="196"/>
      <c r="H291" s="197"/>
      <c r="I291" s="117" t="s">
        <v>333</v>
      </c>
      <c r="J291" s="116"/>
      <c r="K291" s="105"/>
      <c r="L291" s="105"/>
      <c r="M291" s="120"/>
      <c r="N291" s="121"/>
    </row>
    <row r="292" spans="1:14" s="95" customFormat="1" ht="24" customHeight="1" x14ac:dyDescent="0.2">
      <c r="A292" s="116" t="s">
        <v>740</v>
      </c>
      <c r="B292" s="195" t="s">
        <v>336</v>
      </c>
      <c r="C292" s="196"/>
      <c r="D292" s="196"/>
      <c r="E292" s="196"/>
      <c r="F292" s="196"/>
      <c r="G292" s="196"/>
      <c r="H292" s="197"/>
      <c r="I292" s="117" t="s">
        <v>333</v>
      </c>
      <c r="J292" s="116"/>
      <c r="K292" s="105"/>
      <c r="L292" s="105"/>
      <c r="M292" s="120"/>
      <c r="N292" s="121"/>
    </row>
    <row r="293" spans="1:14" s="95" customFormat="1" ht="24" customHeight="1" x14ac:dyDescent="0.2">
      <c r="A293" s="116" t="s">
        <v>741</v>
      </c>
      <c r="B293" s="195" t="s">
        <v>337</v>
      </c>
      <c r="C293" s="196"/>
      <c r="D293" s="196"/>
      <c r="E293" s="196"/>
      <c r="F293" s="196"/>
      <c r="G293" s="196"/>
      <c r="H293" s="197"/>
      <c r="I293" s="117" t="s">
        <v>333</v>
      </c>
      <c r="J293" s="116"/>
      <c r="K293" s="105"/>
      <c r="L293" s="105"/>
      <c r="M293" s="120"/>
      <c r="N293" s="121"/>
    </row>
    <row r="294" spans="1:14" s="95" customFormat="1" ht="12" x14ac:dyDescent="0.2">
      <c r="A294" s="116" t="s">
        <v>135</v>
      </c>
      <c r="B294" s="192" t="s">
        <v>742</v>
      </c>
      <c r="C294" s="193"/>
      <c r="D294" s="193"/>
      <c r="E294" s="193"/>
      <c r="F294" s="193"/>
      <c r="G294" s="193"/>
      <c r="H294" s="194"/>
      <c r="I294" s="117" t="s">
        <v>333</v>
      </c>
      <c r="J294" s="116"/>
      <c r="K294" s="105"/>
      <c r="L294" s="105"/>
      <c r="M294" s="120"/>
      <c r="N294" s="121"/>
    </row>
    <row r="295" spans="1:14" s="95" customFormat="1" ht="12" x14ac:dyDescent="0.2">
      <c r="A295" s="116" t="s">
        <v>137</v>
      </c>
      <c r="B295" s="192" t="s">
        <v>743</v>
      </c>
      <c r="C295" s="193"/>
      <c r="D295" s="193"/>
      <c r="E295" s="193"/>
      <c r="F295" s="193"/>
      <c r="G295" s="193"/>
      <c r="H295" s="194"/>
      <c r="I295" s="117" t="s">
        <v>333</v>
      </c>
      <c r="J295" s="116"/>
      <c r="K295" s="105"/>
      <c r="L295" s="105"/>
      <c r="M295" s="120"/>
      <c r="N295" s="121"/>
    </row>
    <row r="296" spans="1:14" s="95" customFormat="1" ht="12" x14ac:dyDescent="0.2">
      <c r="A296" s="116" t="s">
        <v>744</v>
      </c>
      <c r="B296" s="192" t="s">
        <v>745</v>
      </c>
      <c r="C296" s="193"/>
      <c r="D296" s="193"/>
      <c r="E296" s="193"/>
      <c r="F296" s="193"/>
      <c r="G296" s="193"/>
      <c r="H296" s="194"/>
      <c r="I296" s="117" t="s">
        <v>333</v>
      </c>
      <c r="J296" s="116"/>
      <c r="K296" s="105"/>
      <c r="L296" s="105"/>
      <c r="M296" s="120"/>
      <c r="N296" s="121"/>
    </row>
    <row r="297" spans="1:14" s="95" customFormat="1" ht="12" x14ac:dyDescent="0.2">
      <c r="A297" s="116" t="s">
        <v>746</v>
      </c>
      <c r="B297" s="192" t="s">
        <v>747</v>
      </c>
      <c r="C297" s="193"/>
      <c r="D297" s="193"/>
      <c r="E297" s="193"/>
      <c r="F297" s="193"/>
      <c r="G297" s="193"/>
      <c r="H297" s="194"/>
      <c r="I297" s="117" t="s">
        <v>333</v>
      </c>
      <c r="J297" s="116"/>
      <c r="K297" s="105"/>
      <c r="L297" s="105"/>
      <c r="M297" s="120"/>
      <c r="N297" s="121"/>
    </row>
    <row r="298" spans="1:14" s="95" customFormat="1" ht="24" customHeight="1" x14ac:dyDescent="0.2">
      <c r="A298" s="116" t="s">
        <v>748</v>
      </c>
      <c r="B298" s="195" t="s">
        <v>749</v>
      </c>
      <c r="C298" s="196"/>
      <c r="D298" s="196"/>
      <c r="E298" s="196"/>
      <c r="F298" s="196"/>
      <c r="G298" s="196"/>
      <c r="H298" s="197"/>
      <c r="I298" s="117" t="s">
        <v>333</v>
      </c>
      <c r="J298" s="116"/>
      <c r="K298" s="105"/>
      <c r="L298" s="105"/>
      <c r="M298" s="120"/>
      <c r="N298" s="121"/>
    </row>
    <row r="299" spans="1:14" s="95" customFormat="1" ht="12" x14ac:dyDescent="0.2">
      <c r="A299" s="116" t="s">
        <v>750</v>
      </c>
      <c r="B299" s="198" t="s">
        <v>751</v>
      </c>
      <c r="C299" s="199"/>
      <c r="D299" s="199"/>
      <c r="E299" s="199"/>
      <c r="F299" s="199"/>
      <c r="G299" s="199"/>
      <c r="H299" s="200"/>
      <c r="I299" s="117" t="s">
        <v>333</v>
      </c>
      <c r="J299" s="116"/>
      <c r="K299" s="105"/>
      <c r="L299" s="105"/>
      <c r="M299" s="120"/>
      <c r="N299" s="121"/>
    </row>
    <row r="300" spans="1:14" s="95" customFormat="1" ht="12" x14ac:dyDescent="0.2">
      <c r="A300" s="116" t="s">
        <v>752</v>
      </c>
      <c r="B300" s="186" t="s">
        <v>753</v>
      </c>
      <c r="C300" s="187"/>
      <c r="D300" s="187"/>
      <c r="E300" s="187"/>
      <c r="F300" s="187"/>
      <c r="G300" s="187"/>
      <c r="H300" s="188"/>
      <c r="I300" s="117" t="s">
        <v>333</v>
      </c>
      <c r="J300" s="116"/>
      <c r="K300" s="105"/>
      <c r="L300" s="105"/>
      <c r="M300" s="120"/>
      <c r="N300" s="121"/>
    </row>
    <row r="301" spans="1:14" s="95" customFormat="1" ht="12" x14ac:dyDescent="0.2">
      <c r="A301" s="116" t="s">
        <v>754</v>
      </c>
      <c r="B301" s="198" t="s">
        <v>751</v>
      </c>
      <c r="C301" s="199"/>
      <c r="D301" s="199"/>
      <c r="E301" s="199"/>
      <c r="F301" s="199"/>
      <c r="G301" s="199"/>
      <c r="H301" s="200"/>
      <c r="I301" s="117" t="s">
        <v>333</v>
      </c>
      <c r="J301" s="116"/>
      <c r="K301" s="105"/>
      <c r="L301" s="105"/>
      <c r="M301" s="120"/>
      <c r="N301" s="121"/>
    </row>
    <row r="302" spans="1:14" s="95" customFormat="1" ht="12" x14ac:dyDescent="0.2">
      <c r="A302" s="116" t="s">
        <v>755</v>
      </c>
      <c r="B302" s="192" t="s">
        <v>756</v>
      </c>
      <c r="C302" s="193"/>
      <c r="D302" s="193"/>
      <c r="E302" s="193"/>
      <c r="F302" s="193"/>
      <c r="G302" s="193"/>
      <c r="H302" s="194"/>
      <c r="I302" s="117" t="s">
        <v>333</v>
      </c>
      <c r="J302" s="116"/>
      <c r="K302" s="105"/>
      <c r="L302" s="105"/>
      <c r="M302" s="120"/>
      <c r="N302" s="121"/>
    </row>
    <row r="303" spans="1:14" s="95" customFormat="1" ht="12" x14ac:dyDescent="0.2">
      <c r="A303" s="116" t="s">
        <v>757</v>
      </c>
      <c r="B303" s="192" t="s">
        <v>566</v>
      </c>
      <c r="C303" s="193"/>
      <c r="D303" s="193"/>
      <c r="E303" s="193"/>
      <c r="F303" s="193"/>
      <c r="G303" s="193"/>
      <c r="H303" s="194"/>
      <c r="I303" s="117" t="s">
        <v>333</v>
      </c>
      <c r="J303" s="116"/>
      <c r="K303" s="105"/>
      <c r="L303" s="105"/>
      <c r="M303" s="120"/>
      <c r="N303" s="121"/>
    </row>
    <row r="304" spans="1:14" s="95" customFormat="1" ht="24" customHeight="1" x14ac:dyDescent="0.2">
      <c r="A304" s="116" t="s">
        <v>758</v>
      </c>
      <c r="B304" s="174" t="s">
        <v>759</v>
      </c>
      <c r="C304" s="175"/>
      <c r="D304" s="175"/>
      <c r="E304" s="175"/>
      <c r="F304" s="175"/>
      <c r="G304" s="175"/>
      <c r="H304" s="176"/>
      <c r="I304" s="117" t="s">
        <v>333</v>
      </c>
      <c r="J304" s="116"/>
      <c r="K304" s="105"/>
      <c r="L304" s="105"/>
      <c r="M304" s="120"/>
      <c r="N304" s="121"/>
    </row>
    <row r="305" spans="1:14" s="95" customFormat="1" ht="12" x14ac:dyDescent="0.2">
      <c r="A305" s="116" t="s">
        <v>760</v>
      </c>
      <c r="B305" s="186" t="s">
        <v>351</v>
      </c>
      <c r="C305" s="187"/>
      <c r="D305" s="187"/>
      <c r="E305" s="187"/>
      <c r="F305" s="187"/>
      <c r="G305" s="187"/>
      <c r="H305" s="188"/>
      <c r="I305" s="117" t="s">
        <v>333</v>
      </c>
      <c r="J305" s="116"/>
      <c r="K305" s="105"/>
      <c r="L305" s="105"/>
      <c r="M305" s="120"/>
      <c r="N305" s="121"/>
    </row>
    <row r="306" spans="1:14" s="95" customFormat="1" ht="12" x14ac:dyDescent="0.2">
      <c r="A306" s="116" t="s">
        <v>761</v>
      </c>
      <c r="B306" s="186" t="s">
        <v>353</v>
      </c>
      <c r="C306" s="187"/>
      <c r="D306" s="187"/>
      <c r="E306" s="187"/>
      <c r="F306" s="187"/>
      <c r="G306" s="187"/>
      <c r="H306" s="188"/>
      <c r="I306" s="117" t="s">
        <v>333</v>
      </c>
      <c r="J306" s="116"/>
      <c r="K306" s="105"/>
      <c r="L306" s="105"/>
      <c r="M306" s="120"/>
      <c r="N306" s="121"/>
    </row>
    <row r="307" spans="1:14" s="95" customFormat="1" ht="24" customHeight="1" x14ac:dyDescent="0.2">
      <c r="A307" s="116" t="s">
        <v>141</v>
      </c>
      <c r="B307" s="171" t="s">
        <v>762</v>
      </c>
      <c r="C307" s="172"/>
      <c r="D307" s="172"/>
      <c r="E307" s="172"/>
      <c r="F307" s="172"/>
      <c r="G307" s="172"/>
      <c r="H307" s="173"/>
      <c r="I307" s="117" t="s">
        <v>333</v>
      </c>
      <c r="J307" s="116"/>
      <c r="K307" s="105"/>
      <c r="L307" s="105"/>
      <c r="M307" s="120"/>
      <c r="N307" s="121"/>
    </row>
    <row r="308" spans="1:14" s="95" customFormat="1" ht="24" customHeight="1" x14ac:dyDescent="0.2">
      <c r="A308" s="116" t="s">
        <v>143</v>
      </c>
      <c r="B308" s="174" t="s">
        <v>335</v>
      </c>
      <c r="C308" s="175"/>
      <c r="D308" s="175"/>
      <c r="E308" s="175"/>
      <c r="F308" s="175"/>
      <c r="G308" s="175"/>
      <c r="H308" s="176"/>
      <c r="I308" s="117" t="s">
        <v>333</v>
      </c>
      <c r="J308" s="116"/>
      <c r="K308" s="105"/>
      <c r="L308" s="105"/>
      <c r="M308" s="120"/>
      <c r="N308" s="121"/>
    </row>
    <row r="309" spans="1:14" s="95" customFormat="1" ht="24" customHeight="1" x14ac:dyDescent="0.2">
      <c r="A309" s="116" t="s">
        <v>763</v>
      </c>
      <c r="B309" s="174" t="s">
        <v>336</v>
      </c>
      <c r="C309" s="175"/>
      <c r="D309" s="175"/>
      <c r="E309" s="175"/>
      <c r="F309" s="175"/>
      <c r="G309" s="175"/>
      <c r="H309" s="176"/>
      <c r="I309" s="117" t="s">
        <v>333</v>
      </c>
      <c r="J309" s="116"/>
      <c r="K309" s="105"/>
      <c r="L309" s="105"/>
      <c r="M309" s="120"/>
      <c r="N309" s="121"/>
    </row>
    <row r="310" spans="1:14" s="95" customFormat="1" ht="24" customHeight="1" x14ac:dyDescent="0.2">
      <c r="A310" s="116" t="s">
        <v>764</v>
      </c>
      <c r="B310" s="174" t="s">
        <v>337</v>
      </c>
      <c r="C310" s="175"/>
      <c r="D310" s="175"/>
      <c r="E310" s="175"/>
      <c r="F310" s="175"/>
      <c r="G310" s="175"/>
      <c r="H310" s="176"/>
      <c r="I310" s="117" t="s">
        <v>333</v>
      </c>
      <c r="J310" s="116"/>
      <c r="K310" s="105"/>
      <c r="L310" s="105"/>
      <c r="M310" s="120"/>
      <c r="N310" s="121"/>
    </row>
    <row r="311" spans="1:14" s="95" customFormat="1" ht="12" x14ac:dyDescent="0.2">
      <c r="A311" s="116" t="s">
        <v>144</v>
      </c>
      <c r="B311" s="161" t="s">
        <v>765</v>
      </c>
      <c r="C311" s="162"/>
      <c r="D311" s="162"/>
      <c r="E311" s="162"/>
      <c r="F311" s="162"/>
      <c r="G311" s="162"/>
      <c r="H311" s="163"/>
      <c r="I311" s="117" t="s">
        <v>333</v>
      </c>
      <c r="J311" s="116"/>
      <c r="K311" s="105"/>
      <c r="L311" s="105"/>
      <c r="M311" s="120"/>
      <c r="N311" s="121"/>
    </row>
    <row r="312" spans="1:14" s="95" customFormat="1" ht="12" x14ac:dyDescent="0.2">
      <c r="A312" s="116" t="s">
        <v>181</v>
      </c>
      <c r="B312" s="177" t="s">
        <v>766</v>
      </c>
      <c r="C312" s="178"/>
      <c r="D312" s="178"/>
      <c r="E312" s="178"/>
      <c r="F312" s="178"/>
      <c r="G312" s="178"/>
      <c r="H312" s="179"/>
      <c r="I312" s="117" t="s">
        <v>333</v>
      </c>
      <c r="J312" s="116">
        <f>J313</f>
        <v>14.76</v>
      </c>
      <c r="K312" s="105">
        <f>K67</f>
        <v>22.996731</v>
      </c>
      <c r="L312" s="105">
        <f>K312-J312</f>
        <v>8.2367310000000007</v>
      </c>
      <c r="M312" s="120">
        <f>K312/J312</f>
        <v>1.558044105691057</v>
      </c>
      <c r="N312" s="121"/>
    </row>
    <row r="313" spans="1:14" s="95" customFormat="1" ht="12" x14ac:dyDescent="0.2">
      <c r="A313" s="116" t="s">
        <v>183</v>
      </c>
      <c r="B313" s="161" t="s">
        <v>767</v>
      </c>
      <c r="C313" s="162"/>
      <c r="D313" s="162"/>
      <c r="E313" s="162"/>
      <c r="F313" s="162"/>
      <c r="G313" s="162"/>
      <c r="H313" s="163"/>
      <c r="I313" s="117" t="s">
        <v>333</v>
      </c>
      <c r="J313" s="116">
        <v>14.76</v>
      </c>
      <c r="K313" s="105">
        <f>K312</f>
        <v>22.996731</v>
      </c>
      <c r="L313" s="105">
        <f>K313-J313</f>
        <v>8.2367310000000007</v>
      </c>
      <c r="M313" s="120">
        <f>K313/J313</f>
        <v>1.558044105691057</v>
      </c>
      <c r="N313" s="121"/>
    </row>
    <row r="314" spans="1:14" s="95" customFormat="1" ht="12" x14ac:dyDescent="0.2">
      <c r="A314" s="116" t="s">
        <v>768</v>
      </c>
      <c r="B314" s="192" t="s">
        <v>769</v>
      </c>
      <c r="C314" s="193"/>
      <c r="D314" s="193"/>
      <c r="E314" s="193"/>
      <c r="F314" s="193"/>
      <c r="G314" s="193"/>
      <c r="H314" s="194"/>
      <c r="I314" s="117" t="s">
        <v>333</v>
      </c>
      <c r="J314" s="116"/>
      <c r="K314" s="105"/>
      <c r="L314" s="105"/>
      <c r="M314" s="120"/>
      <c r="N314" s="121"/>
    </row>
    <row r="315" spans="1:14" s="95" customFormat="1" ht="24" customHeight="1" x14ac:dyDescent="0.2">
      <c r="A315" s="116" t="s">
        <v>770</v>
      </c>
      <c r="B315" s="174" t="s">
        <v>335</v>
      </c>
      <c r="C315" s="175"/>
      <c r="D315" s="175"/>
      <c r="E315" s="175"/>
      <c r="F315" s="175"/>
      <c r="G315" s="175"/>
      <c r="H315" s="176"/>
      <c r="I315" s="117" t="s">
        <v>333</v>
      </c>
      <c r="J315" s="116"/>
      <c r="K315" s="105"/>
      <c r="L315" s="105"/>
      <c r="M315" s="120"/>
      <c r="N315" s="121"/>
    </row>
    <row r="316" spans="1:14" s="95" customFormat="1" ht="24" customHeight="1" x14ac:dyDescent="0.2">
      <c r="A316" s="116" t="s">
        <v>771</v>
      </c>
      <c r="B316" s="174" t="s">
        <v>336</v>
      </c>
      <c r="C316" s="175"/>
      <c r="D316" s="175"/>
      <c r="E316" s="175"/>
      <c r="F316" s="175"/>
      <c r="G316" s="175"/>
      <c r="H316" s="176"/>
      <c r="I316" s="117" t="s">
        <v>333</v>
      </c>
      <c r="J316" s="116"/>
      <c r="K316" s="105"/>
      <c r="L316" s="105"/>
      <c r="M316" s="120"/>
      <c r="N316" s="121"/>
    </row>
    <row r="317" spans="1:14" s="95" customFormat="1" ht="24" customHeight="1" x14ac:dyDescent="0.2">
      <c r="A317" s="116" t="s">
        <v>772</v>
      </c>
      <c r="B317" s="174" t="s">
        <v>337</v>
      </c>
      <c r="C317" s="175"/>
      <c r="D317" s="175"/>
      <c r="E317" s="175"/>
      <c r="F317" s="175"/>
      <c r="G317" s="175"/>
      <c r="H317" s="176"/>
      <c r="I317" s="117" t="s">
        <v>333</v>
      </c>
      <c r="J317" s="116"/>
      <c r="K317" s="105"/>
      <c r="L317" s="105"/>
      <c r="M317" s="120"/>
      <c r="N317" s="121"/>
    </row>
    <row r="318" spans="1:14" s="95" customFormat="1" ht="12" x14ac:dyDescent="0.2">
      <c r="A318" s="116" t="s">
        <v>773</v>
      </c>
      <c r="B318" s="192" t="s">
        <v>552</v>
      </c>
      <c r="C318" s="193"/>
      <c r="D318" s="193"/>
      <c r="E318" s="193"/>
      <c r="F318" s="193"/>
      <c r="G318" s="193"/>
      <c r="H318" s="194"/>
      <c r="I318" s="117" t="s">
        <v>333</v>
      </c>
      <c r="J318" s="116"/>
      <c r="K318" s="105"/>
      <c r="L318" s="105"/>
      <c r="M318" s="120"/>
      <c r="N318" s="121"/>
    </row>
    <row r="319" spans="1:14" s="95" customFormat="1" ht="12" x14ac:dyDescent="0.2">
      <c r="A319" s="116" t="s">
        <v>774</v>
      </c>
      <c r="B319" s="192" t="s">
        <v>555</v>
      </c>
      <c r="C319" s="193"/>
      <c r="D319" s="193"/>
      <c r="E319" s="193"/>
      <c r="F319" s="193"/>
      <c r="G319" s="193"/>
      <c r="H319" s="194"/>
      <c r="I319" s="117" t="s">
        <v>333</v>
      </c>
      <c r="J319" s="116"/>
      <c r="K319" s="105"/>
      <c r="L319" s="105"/>
      <c r="M319" s="120"/>
      <c r="N319" s="121"/>
    </row>
    <row r="320" spans="1:14" s="95" customFormat="1" ht="12" x14ac:dyDescent="0.2">
      <c r="A320" s="116" t="s">
        <v>775</v>
      </c>
      <c r="B320" s="192" t="s">
        <v>558</v>
      </c>
      <c r="C320" s="193"/>
      <c r="D320" s="193"/>
      <c r="E320" s="193"/>
      <c r="F320" s="193"/>
      <c r="G320" s="193"/>
      <c r="H320" s="194"/>
      <c r="I320" s="117" t="s">
        <v>333</v>
      </c>
      <c r="J320" s="116"/>
      <c r="K320" s="105"/>
      <c r="L320" s="105"/>
      <c r="M320" s="120"/>
      <c r="N320" s="121"/>
    </row>
    <row r="321" spans="1:14" s="95" customFormat="1" ht="12" x14ac:dyDescent="0.2">
      <c r="A321" s="116" t="s">
        <v>776</v>
      </c>
      <c r="B321" s="192" t="s">
        <v>564</v>
      </c>
      <c r="C321" s="193"/>
      <c r="D321" s="193"/>
      <c r="E321" s="193"/>
      <c r="F321" s="193"/>
      <c r="G321" s="193"/>
      <c r="H321" s="194"/>
      <c r="I321" s="117" t="s">
        <v>333</v>
      </c>
      <c r="J321" s="116"/>
      <c r="K321" s="105"/>
      <c r="L321" s="105"/>
      <c r="M321" s="120"/>
      <c r="N321" s="121"/>
    </row>
    <row r="322" spans="1:14" s="95" customFormat="1" ht="12" x14ac:dyDescent="0.2">
      <c r="A322" s="116" t="s">
        <v>777</v>
      </c>
      <c r="B322" s="192" t="s">
        <v>566</v>
      </c>
      <c r="C322" s="193"/>
      <c r="D322" s="193"/>
      <c r="E322" s="193"/>
      <c r="F322" s="193"/>
      <c r="G322" s="193"/>
      <c r="H322" s="194"/>
      <c r="I322" s="117" t="s">
        <v>333</v>
      </c>
      <c r="J322" s="116"/>
      <c r="K322" s="105"/>
      <c r="L322" s="105"/>
      <c r="M322" s="120"/>
      <c r="N322" s="121"/>
    </row>
    <row r="323" spans="1:14" s="95" customFormat="1" ht="24" customHeight="1" x14ac:dyDescent="0.2">
      <c r="A323" s="116" t="s">
        <v>778</v>
      </c>
      <c r="B323" s="174" t="s">
        <v>569</v>
      </c>
      <c r="C323" s="175"/>
      <c r="D323" s="175"/>
      <c r="E323" s="175"/>
      <c r="F323" s="175"/>
      <c r="G323" s="175"/>
      <c r="H323" s="176"/>
      <c r="I323" s="117" t="s">
        <v>333</v>
      </c>
      <c r="J323" s="116"/>
      <c r="K323" s="105"/>
      <c r="L323" s="105"/>
      <c r="M323" s="120"/>
      <c r="N323" s="121"/>
    </row>
    <row r="324" spans="1:14" s="95" customFormat="1" ht="12" x14ac:dyDescent="0.2">
      <c r="A324" s="116" t="s">
        <v>779</v>
      </c>
      <c r="B324" s="186" t="s">
        <v>351</v>
      </c>
      <c r="C324" s="187"/>
      <c r="D324" s="187"/>
      <c r="E324" s="187"/>
      <c r="F324" s="187"/>
      <c r="G324" s="187"/>
      <c r="H324" s="188"/>
      <c r="I324" s="117" t="s">
        <v>333</v>
      </c>
      <c r="J324" s="116"/>
      <c r="K324" s="105"/>
      <c r="L324" s="105"/>
      <c r="M324" s="120"/>
      <c r="N324" s="121"/>
    </row>
    <row r="325" spans="1:14" s="95" customFormat="1" ht="12" x14ac:dyDescent="0.2">
      <c r="A325" s="116" t="s">
        <v>780</v>
      </c>
      <c r="B325" s="186" t="s">
        <v>353</v>
      </c>
      <c r="C325" s="187"/>
      <c r="D325" s="187"/>
      <c r="E325" s="187"/>
      <c r="F325" s="187"/>
      <c r="G325" s="187"/>
      <c r="H325" s="188"/>
      <c r="I325" s="117" t="s">
        <v>333</v>
      </c>
      <c r="J325" s="116"/>
      <c r="K325" s="105"/>
      <c r="L325" s="105"/>
      <c r="M325" s="120"/>
      <c r="N325" s="121"/>
    </row>
    <row r="326" spans="1:14" s="95" customFormat="1" ht="12" x14ac:dyDescent="0.2">
      <c r="A326" s="116" t="s">
        <v>185</v>
      </c>
      <c r="B326" s="161" t="s">
        <v>781</v>
      </c>
      <c r="C326" s="162"/>
      <c r="D326" s="162"/>
      <c r="E326" s="162"/>
      <c r="F326" s="162"/>
      <c r="G326" s="162"/>
      <c r="H326" s="163"/>
      <c r="I326" s="117" t="s">
        <v>333</v>
      </c>
      <c r="J326" s="116"/>
      <c r="K326" s="105"/>
      <c r="L326" s="105"/>
      <c r="M326" s="120"/>
      <c r="N326" s="121"/>
    </row>
    <row r="327" spans="1:14" s="95" customFormat="1" ht="12" x14ac:dyDescent="0.2">
      <c r="A327" s="116" t="s">
        <v>187</v>
      </c>
      <c r="B327" s="161" t="s">
        <v>782</v>
      </c>
      <c r="C327" s="162"/>
      <c r="D327" s="162"/>
      <c r="E327" s="162"/>
      <c r="F327" s="162"/>
      <c r="G327" s="162"/>
      <c r="H327" s="163"/>
      <c r="I327" s="117" t="s">
        <v>333</v>
      </c>
      <c r="J327" s="116"/>
      <c r="K327" s="105"/>
      <c r="L327" s="105"/>
      <c r="M327" s="120"/>
      <c r="N327" s="121"/>
    </row>
    <row r="328" spans="1:14" s="95" customFormat="1" ht="12" x14ac:dyDescent="0.2">
      <c r="A328" s="116" t="s">
        <v>783</v>
      </c>
      <c r="B328" s="192" t="s">
        <v>769</v>
      </c>
      <c r="C328" s="193"/>
      <c r="D328" s="193"/>
      <c r="E328" s="193"/>
      <c r="F328" s="193"/>
      <c r="G328" s="193"/>
      <c r="H328" s="194"/>
      <c r="I328" s="117" t="s">
        <v>333</v>
      </c>
      <c r="J328" s="116"/>
      <c r="K328" s="105"/>
      <c r="L328" s="105"/>
      <c r="M328" s="120"/>
      <c r="N328" s="121"/>
    </row>
    <row r="329" spans="1:14" s="95" customFormat="1" ht="24" customHeight="1" x14ac:dyDescent="0.2">
      <c r="A329" s="116" t="s">
        <v>784</v>
      </c>
      <c r="B329" s="174" t="s">
        <v>335</v>
      </c>
      <c r="C329" s="175"/>
      <c r="D329" s="175"/>
      <c r="E329" s="175"/>
      <c r="F329" s="175"/>
      <c r="G329" s="175"/>
      <c r="H329" s="176"/>
      <c r="I329" s="117" t="s">
        <v>333</v>
      </c>
      <c r="J329" s="116"/>
      <c r="K329" s="105"/>
      <c r="L329" s="105"/>
      <c r="M329" s="120"/>
      <c r="N329" s="121"/>
    </row>
    <row r="330" spans="1:14" s="95" customFormat="1" ht="24" customHeight="1" x14ac:dyDescent="0.2">
      <c r="A330" s="116" t="s">
        <v>785</v>
      </c>
      <c r="B330" s="174" t="s">
        <v>336</v>
      </c>
      <c r="C330" s="175"/>
      <c r="D330" s="175"/>
      <c r="E330" s="175"/>
      <c r="F330" s="175"/>
      <c r="G330" s="175"/>
      <c r="H330" s="176"/>
      <c r="I330" s="117" t="s">
        <v>333</v>
      </c>
      <c r="J330" s="116"/>
      <c r="K330" s="105"/>
      <c r="L330" s="105"/>
      <c r="M330" s="120"/>
      <c r="N330" s="121"/>
    </row>
    <row r="331" spans="1:14" s="95" customFormat="1" ht="24" customHeight="1" x14ac:dyDescent="0.2">
      <c r="A331" s="116" t="s">
        <v>785</v>
      </c>
      <c r="B331" s="174" t="s">
        <v>337</v>
      </c>
      <c r="C331" s="175"/>
      <c r="D331" s="175"/>
      <c r="E331" s="175"/>
      <c r="F331" s="175"/>
      <c r="G331" s="175"/>
      <c r="H331" s="176"/>
      <c r="I331" s="117" t="s">
        <v>333</v>
      </c>
      <c r="J331" s="116"/>
      <c r="K331" s="105"/>
      <c r="L331" s="105"/>
      <c r="M331" s="120"/>
      <c r="N331" s="121"/>
    </row>
    <row r="332" spans="1:14" s="95" customFormat="1" ht="12" x14ac:dyDescent="0.2">
      <c r="A332" s="116" t="s">
        <v>786</v>
      </c>
      <c r="B332" s="192" t="s">
        <v>552</v>
      </c>
      <c r="C332" s="193"/>
      <c r="D332" s="193"/>
      <c r="E332" s="193"/>
      <c r="F332" s="193"/>
      <c r="G332" s="193"/>
      <c r="H332" s="194"/>
      <c r="I332" s="117" t="s">
        <v>333</v>
      </c>
      <c r="J332" s="116"/>
      <c r="K332" s="105"/>
      <c r="L332" s="105"/>
      <c r="M332" s="120"/>
      <c r="N332" s="121"/>
    </row>
    <row r="333" spans="1:14" s="95" customFormat="1" ht="12" x14ac:dyDescent="0.2">
      <c r="A333" s="116" t="s">
        <v>787</v>
      </c>
      <c r="B333" s="192" t="s">
        <v>555</v>
      </c>
      <c r="C333" s="193"/>
      <c r="D333" s="193"/>
      <c r="E333" s="193"/>
      <c r="F333" s="193"/>
      <c r="G333" s="193"/>
      <c r="H333" s="194"/>
      <c r="I333" s="117" t="s">
        <v>333</v>
      </c>
      <c r="J333" s="116"/>
      <c r="K333" s="105"/>
      <c r="L333" s="105"/>
      <c r="M333" s="120"/>
      <c r="N333" s="121"/>
    </row>
    <row r="334" spans="1:14" s="95" customFormat="1" ht="12" x14ac:dyDescent="0.2">
      <c r="A334" s="116" t="s">
        <v>788</v>
      </c>
      <c r="B334" s="192" t="s">
        <v>558</v>
      </c>
      <c r="C334" s="193"/>
      <c r="D334" s="193"/>
      <c r="E334" s="193"/>
      <c r="F334" s="193"/>
      <c r="G334" s="193"/>
      <c r="H334" s="194"/>
      <c r="I334" s="117" t="s">
        <v>333</v>
      </c>
      <c r="J334" s="116"/>
      <c r="K334" s="105"/>
      <c r="L334" s="105"/>
      <c r="M334" s="120"/>
      <c r="N334" s="121"/>
    </row>
    <row r="335" spans="1:14" s="95" customFormat="1" ht="12" x14ac:dyDescent="0.2">
      <c r="A335" s="116" t="s">
        <v>789</v>
      </c>
      <c r="B335" s="192" t="s">
        <v>564</v>
      </c>
      <c r="C335" s="193"/>
      <c r="D335" s="193"/>
      <c r="E335" s="193"/>
      <c r="F335" s="193"/>
      <c r="G335" s="193"/>
      <c r="H335" s="194"/>
      <c r="I335" s="117" t="s">
        <v>333</v>
      </c>
      <c r="J335" s="116"/>
      <c r="K335" s="105"/>
      <c r="L335" s="105"/>
      <c r="M335" s="120"/>
      <c r="N335" s="121"/>
    </row>
    <row r="336" spans="1:14" s="95" customFormat="1" ht="12" x14ac:dyDescent="0.2">
      <c r="A336" s="116" t="s">
        <v>790</v>
      </c>
      <c r="B336" s="192" t="s">
        <v>566</v>
      </c>
      <c r="C336" s="193"/>
      <c r="D336" s="193"/>
      <c r="E336" s="193"/>
      <c r="F336" s="193"/>
      <c r="G336" s="193"/>
      <c r="H336" s="194"/>
      <c r="I336" s="117" t="s">
        <v>333</v>
      </c>
      <c r="J336" s="116"/>
      <c r="K336" s="105"/>
      <c r="L336" s="105"/>
      <c r="M336" s="120"/>
      <c r="N336" s="121"/>
    </row>
    <row r="337" spans="1:14" s="95" customFormat="1" ht="24" customHeight="1" x14ac:dyDescent="0.2">
      <c r="A337" s="116" t="s">
        <v>791</v>
      </c>
      <c r="B337" s="174" t="s">
        <v>569</v>
      </c>
      <c r="C337" s="175"/>
      <c r="D337" s="175"/>
      <c r="E337" s="175"/>
      <c r="F337" s="175"/>
      <c r="G337" s="175"/>
      <c r="H337" s="176"/>
      <c r="I337" s="117" t="s">
        <v>333</v>
      </c>
      <c r="J337" s="116"/>
      <c r="K337" s="105"/>
      <c r="L337" s="105"/>
      <c r="M337" s="120"/>
      <c r="N337" s="121"/>
    </row>
    <row r="338" spans="1:14" s="95" customFormat="1" ht="12" x14ac:dyDescent="0.2">
      <c r="A338" s="116" t="s">
        <v>792</v>
      </c>
      <c r="B338" s="186" t="s">
        <v>351</v>
      </c>
      <c r="C338" s="187"/>
      <c r="D338" s="187"/>
      <c r="E338" s="187"/>
      <c r="F338" s="187"/>
      <c r="G338" s="187"/>
      <c r="H338" s="188"/>
      <c r="I338" s="117" t="s">
        <v>333</v>
      </c>
      <c r="J338" s="116"/>
      <c r="K338" s="105"/>
      <c r="L338" s="105"/>
      <c r="M338" s="120"/>
      <c r="N338" s="121"/>
    </row>
    <row r="339" spans="1:14" s="95" customFormat="1" ht="12" x14ac:dyDescent="0.2">
      <c r="A339" s="116" t="s">
        <v>793</v>
      </c>
      <c r="B339" s="186" t="s">
        <v>353</v>
      </c>
      <c r="C339" s="187"/>
      <c r="D339" s="187"/>
      <c r="E339" s="187"/>
      <c r="F339" s="187"/>
      <c r="G339" s="187"/>
      <c r="H339" s="188"/>
      <c r="I339" s="117" t="s">
        <v>333</v>
      </c>
      <c r="J339" s="116"/>
      <c r="K339" s="105"/>
      <c r="L339" s="105"/>
      <c r="M339" s="120"/>
      <c r="N339" s="121"/>
    </row>
    <row r="340" spans="1:14" s="95" customFormat="1" ht="12" x14ac:dyDescent="0.2">
      <c r="A340" s="116" t="s">
        <v>210</v>
      </c>
      <c r="B340" s="177" t="s">
        <v>794</v>
      </c>
      <c r="C340" s="178"/>
      <c r="D340" s="178"/>
      <c r="E340" s="178"/>
      <c r="F340" s="178"/>
      <c r="G340" s="178"/>
      <c r="H340" s="179"/>
      <c r="I340" s="117" t="s">
        <v>333</v>
      </c>
      <c r="J340" s="116"/>
      <c r="K340" s="105"/>
      <c r="L340" s="105"/>
      <c r="M340" s="120"/>
      <c r="N340" s="121"/>
    </row>
    <row r="341" spans="1:14" s="95" customFormat="1" ht="12" x14ac:dyDescent="0.2">
      <c r="A341" s="116" t="s">
        <v>340</v>
      </c>
      <c r="B341" s="177" t="s">
        <v>795</v>
      </c>
      <c r="C341" s="178"/>
      <c r="D341" s="178"/>
      <c r="E341" s="178"/>
      <c r="F341" s="178"/>
      <c r="G341" s="178"/>
      <c r="H341" s="179"/>
      <c r="I341" s="117" t="s">
        <v>333</v>
      </c>
      <c r="J341" s="116">
        <v>9.52</v>
      </c>
      <c r="K341" s="105">
        <f>K287-K288-K312</f>
        <v>1.3992690000000003</v>
      </c>
      <c r="L341" s="105">
        <f>K341-J341</f>
        <v>-8.1207309999999993</v>
      </c>
      <c r="M341" s="120">
        <f>K341/J341</f>
        <v>0.14698203781512609</v>
      </c>
      <c r="N341" s="121"/>
    </row>
    <row r="342" spans="1:14" s="95" customFormat="1" ht="12" x14ac:dyDescent="0.2">
      <c r="A342" s="116" t="s">
        <v>796</v>
      </c>
      <c r="B342" s="161" t="s">
        <v>797</v>
      </c>
      <c r="C342" s="162"/>
      <c r="D342" s="162"/>
      <c r="E342" s="162"/>
      <c r="F342" s="162"/>
      <c r="G342" s="162"/>
      <c r="H342" s="163"/>
      <c r="I342" s="117" t="s">
        <v>333</v>
      </c>
      <c r="J342" s="116"/>
      <c r="K342" s="105"/>
      <c r="L342" s="105"/>
      <c r="M342" s="120"/>
      <c r="N342" s="121"/>
    </row>
    <row r="343" spans="1:14" s="95" customFormat="1" ht="12" x14ac:dyDescent="0.2">
      <c r="A343" s="116" t="s">
        <v>798</v>
      </c>
      <c r="B343" s="161" t="s">
        <v>799</v>
      </c>
      <c r="C343" s="162"/>
      <c r="D343" s="162"/>
      <c r="E343" s="162"/>
      <c r="F343" s="162"/>
      <c r="G343" s="162"/>
      <c r="H343" s="163"/>
      <c r="I343" s="117" t="s">
        <v>333</v>
      </c>
      <c r="J343" s="116"/>
      <c r="K343" s="105"/>
      <c r="L343" s="105"/>
      <c r="M343" s="120"/>
      <c r="N343" s="121"/>
    </row>
    <row r="344" spans="1:14" s="95" customFormat="1" ht="12" x14ac:dyDescent="0.2">
      <c r="A344" s="116" t="s">
        <v>212</v>
      </c>
      <c r="B344" s="189" t="s">
        <v>800</v>
      </c>
      <c r="C344" s="190"/>
      <c r="D344" s="190"/>
      <c r="E344" s="190"/>
      <c r="F344" s="190"/>
      <c r="G344" s="190"/>
      <c r="H344" s="191"/>
      <c r="I344" s="117" t="s">
        <v>333</v>
      </c>
      <c r="J344" s="116"/>
      <c r="K344" s="105"/>
      <c r="L344" s="105"/>
      <c r="M344" s="120"/>
      <c r="N344" s="121"/>
    </row>
    <row r="345" spans="1:14" s="95" customFormat="1" ht="12" x14ac:dyDescent="0.2">
      <c r="A345" s="116" t="s">
        <v>357</v>
      </c>
      <c r="B345" s="177" t="s">
        <v>801</v>
      </c>
      <c r="C345" s="178"/>
      <c r="D345" s="178"/>
      <c r="E345" s="178"/>
      <c r="F345" s="178"/>
      <c r="G345" s="178"/>
      <c r="H345" s="179"/>
      <c r="I345" s="117" t="s">
        <v>333</v>
      </c>
      <c r="J345" s="116"/>
      <c r="K345" s="105"/>
      <c r="L345" s="105"/>
      <c r="M345" s="120"/>
      <c r="N345" s="121"/>
    </row>
    <row r="346" spans="1:14" s="95" customFormat="1" ht="12" x14ac:dyDescent="0.2">
      <c r="A346" s="116" t="s">
        <v>361</v>
      </c>
      <c r="B346" s="177" t="s">
        <v>802</v>
      </c>
      <c r="C346" s="178"/>
      <c r="D346" s="178"/>
      <c r="E346" s="178"/>
      <c r="F346" s="178"/>
      <c r="G346" s="178"/>
      <c r="H346" s="179"/>
      <c r="I346" s="117" t="s">
        <v>333</v>
      </c>
      <c r="J346" s="116"/>
      <c r="K346" s="105"/>
      <c r="L346" s="105"/>
      <c r="M346" s="120"/>
      <c r="N346" s="121"/>
    </row>
    <row r="347" spans="1:14" s="95" customFormat="1" ht="12" x14ac:dyDescent="0.2">
      <c r="A347" s="116" t="s">
        <v>362</v>
      </c>
      <c r="B347" s="177" t="s">
        <v>803</v>
      </c>
      <c r="C347" s="178"/>
      <c r="D347" s="178"/>
      <c r="E347" s="178"/>
      <c r="F347" s="178"/>
      <c r="G347" s="178"/>
      <c r="H347" s="179"/>
      <c r="I347" s="117" t="s">
        <v>333</v>
      </c>
      <c r="J347" s="116"/>
      <c r="K347" s="105"/>
      <c r="L347" s="105"/>
      <c r="M347" s="120"/>
      <c r="N347" s="121"/>
    </row>
    <row r="348" spans="1:14" s="95" customFormat="1" ht="12" x14ac:dyDescent="0.2">
      <c r="A348" s="116" t="s">
        <v>363</v>
      </c>
      <c r="B348" s="177" t="s">
        <v>804</v>
      </c>
      <c r="C348" s="178"/>
      <c r="D348" s="178"/>
      <c r="E348" s="178"/>
      <c r="F348" s="178"/>
      <c r="G348" s="178"/>
      <c r="H348" s="179"/>
      <c r="I348" s="117" t="s">
        <v>333</v>
      </c>
      <c r="J348" s="116"/>
      <c r="K348" s="105"/>
      <c r="L348" s="105"/>
      <c r="M348" s="120"/>
      <c r="N348" s="121"/>
    </row>
    <row r="349" spans="1:14" s="95" customFormat="1" ht="12" x14ac:dyDescent="0.2">
      <c r="A349" s="116" t="s">
        <v>364</v>
      </c>
      <c r="B349" s="177" t="s">
        <v>805</v>
      </c>
      <c r="C349" s="178"/>
      <c r="D349" s="178"/>
      <c r="E349" s="178"/>
      <c r="F349" s="178"/>
      <c r="G349" s="178"/>
      <c r="H349" s="179"/>
      <c r="I349" s="117" t="s">
        <v>333</v>
      </c>
      <c r="J349" s="116"/>
      <c r="K349" s="105"/>
      <c r="L349" s="105"/>
      <c r="M349" s="120"/>
      <c r="N349" s="121"/>
    </row>
    <row r="350" spans="1:14" s="95" customFormat="1" ht="12" x14ac:dyDescent="0.2">
      <c r="A350" s="116" t="s">
        <v>404</v>
      </c>
      <c r="B350" s="161" t="s">
        <v>806</v>
      </c>
      <c r="C350" s="162"/>
      <c r="D350" s="162"/>
      <c r="E350" s="162"/>
      <c r="F350" s="162"/>
      <c r="G350" s="162"/>
      <c r="H350" s="163"/>
      <c r="I350" s="117" t="s">
        <v>333</v>
      </c>
      <c r="J350" s="116"/>
      <c r="K350" s="105"/>
      <c r="L350" s="105"/>
      <c r="M350" s="120"/>
      <c r="N350" s="121"/>
    </row>
    <row r="351" spans="1:14" s="95" customFormat="1" ht="24" customHeight="1" x14ac:dyDescent="0.2">
      <c r="A351" s="116" t="s">
        <v>807</v>
      </c>
      <c r="B351" s="174" t="s">
        <v>808</v>
      </c>
      <c r="C351" s="175"/>
      <c r="D351" s="175"/>
      <c r="E351" s="175"/>
      <c r="F351" s="175"/>
      <c r="G351" s="175"/>
      <c r="H351" s="176"/>
      <c r="I351" s="117" t="s">
        <v>333</v>
      </c>
      <c r="J351" s="116"/>
      <c r="K351" s="105"/>
      <c r="L351" s="105"/>
      <c r="M351" s="120"/>
      <c r="N351" s="121"/>
    </row>
    <row r="352" spans="1:14" s="95" customFormat="1" ht="12" x14ac:dyDescent="0.2">
      <c r="A352" s="116" t="s">
        <v>406</v>
      </c>
      <c r="B352" s="161" t="s">
        <v>809</v>
      </c>
      <c r="C352" s="162"/>
      <c r="D352" s="162"/>
      <c r="E352" s="162"/>
      <c r="F352" s="162"/>
      <c r="G352" s="162"/>
      <c r="H352" s="163"/>
      <c r="I352" s="117" t="s">
        <v>333</v>
      </c>
      <c r="J352" s="116"/>
      <c r="K352" s="105"/>
      <c r="L352" s="105"/>
      <c r="M352" s="120"/>
      <c r="N352" s="121"/>
    </row>
    <row r="353" spans="1:14" s="95" customFormat="1" ht="24" customHeight="1" x14ac:dyDescent="0.2">
      <c r="A353" s="116" t="s">
        <v>810</v>
      </c>
      <c r="B353" s="174" t="s">
        <v>811</v>
      </c>
      <c r="C353" s="175"/>
      <c r="D353" s="175"/>
      <c r="E353" s="175"/>
      <c r="F353" s="175"/>
      <c r="G353" s="175"/>
      <c r="H353" s="176"/>
      <c r="I353" s="117" t="s">
        <v>333</v>
      </c>
      <c r="J353" s="116"/>
      <c r="K353" s="105"/>
      <c r="L353" s="105"/>
      <c r="M353" s="120"/>
      <c r="N353" s="121"/>
    </row>
    <row r="354" spans="1:14" s="95" customFormat="1" ht="12" x14ac:dyDescent="0.2">
      <c r="A354" s="116" t="s">
        <v>365</v>
      </c>
      <c r="B354" s="177" t="s">
        <v>812</v>
      </c>
      <c r="C354" s="178"/>
      <c r="D354" s="178"/>
      <c r="E354" s="178"/>
      <c r="F354" s="178"/>
      <c r="G354" s="178"/>
      <c r="H354" s="179"/>
      <c r="I354" s="117" t="s">
        <v>333</v>
      </c>
      <c r="J354" s="116"/>
      <c r="K354" s="105"/>
      <c r="L354" s="105"/>
      <c r="M354" s="120"/>
      <c r="N354" s="121"/>
    </row>
    <row r="355" spans="1:14" s="95" customFormat="1" ht="12.75" thickBot="1" x14ac:dyDescent="0.25">
      <c r="A355" s="125" t="s">
        <v>366</v>
      </c>
      <c r="B355" s="180" t="s">
        <v>813</v>
      </c>
      <c r="C355" s="181"/>
      <c r="D355" s="181"/>
      <c r="E355" s="181"/>
      <c r="F355" s="181"/>
      <c r="G355" s="181"/>
      <c r="H355" s="182"/>
      <c r="I355" s="126" t="s">
        <v>333</v>
      </c>
      <c r="J355" s="125"/>
      <c r="K355" s="147"/>
      <c r="L355" s="147"/>
      <c r="M355" s="129"/>
      <c r="N355" s="130"/>
    </row>
    <row r="356" spans="1:14" s="95" customFormat="1" ht="12" x14ac:dyDescent="0.2">
      <c r="A356" s="131" t="s">
        <v>214</v>
      </c>
      <c r="B356" s="183" t="s">
        <v>417</v>
      </c>
      <c r="C356" s="184"/>
      <c r="D356" s="184"/>
      <c r="E356" s="184"/>
      <c r="F356" s="184"/>
      <c r="G356" s="184"/>
      <c r="H356" s="185"/>
      <c r="I356" s="132" t="s">
        <v>538</v>
      </c>
      <c r="J356" s="131"/>
      <c r="K356" s="137"/>
      <c r="L356" s="137"/>
      <c r="M356" s="135"/>
      <c r="N356" s="136"/>
    </row>
    <row r="357" spans="1:14" s="95" customFormat="1" ht="36" customHeight="1" x14ac:dyDescent="0.2">
      <c r="A357" s="116" t="s">
        <v>269</v>
      </c>
      <c r="B357" s="168" t="s">
        <v>814</v>
      </c>
      <c r="C357" s="169"/>
      <c r="D357" s="169"/>
      <c r="E357" s="169"/>
      <c r="F357" s="169"/>
      <c r="G357" s="169"/>
      <c r="H357" s="170"/>
      <c r="I357" s="117" t="s">
        <v>333</v>
      </c>
      <c r="J357" s="116"/>
      <c r="K357" s="105"/>
      <c r="L357" s="105"/>
      <c r="M357" s="120"/>
      <c r="N357" s="121"/>
    </row>
    <row r="358" spans="1:14" s="95" customFormat="1" ht="12" x14ac:dyDescent="0.2">
      <c r="A358" s="116" t="s">
        <v>425</v>
      </c>
      <c r="B358" s="161" t="s">
        <v>815</v>
      </c>
      <c r="C358" s="162"/>
      <c r="D358" s="162"/>
      <c r="E358" s="162"/>
      <c r="F358" s="162"/>
      <c r="G358" s="162"/>
      <c r="H358" s="163"/>
      <c r="I358" s="117" t="s">
        <v>333</v>
      </c>
      <c r="J358" s="116"/>
      <c r="K358" s="105"/>
      <c r="L358" s="105"/>
      <c r="M358" s="120"/>
      <c r="N358" s="121"/>
    </row>
    <row r="359" spans="1:14" s="95" customFormat="1" ht="24" customHeight="1" x14ac:dyDescent="0.2">
      <c r="A359" s="116" t="s">
        <v>426</v>
      </c>
      <c r="B359" s="171" t="s">
        <v>816</v>
      </c>
      <c r="C359" s="172"/>
      <c r="D359" s="172"/>
      <c r="E359" s="172"/>
      <c r="F359" s="172"/>
      <c r="G359" s="172"/>
      <c r="H359" s="173"/>
      <c r="I359" s="117" t="s">
        <v>333</v>
      </c>
      <c r="J359" s="116"/>
      <c r="K359" s="105"/>
      <c r="L359" s="105"/>
      <c r="M359" s="120"/>
      <c r="N359" s="121"/>
    </row>
    <row r="360" spans="1:14" s="95" customFormat="1" ht="12" x14ac:dyDescent="0.2">
      <c r="A360" s="116" t="s">
        <v>427</v>
      </c>
      <c r="B360" s="161" t="s">
        <v>817</v>
      </c>
      <c r="C360" s="162"/>
      <c r="D360" s="162"/>
      <c r="E360" s="162"/>
      <c r="F360" s="162"/>
      <c r="G360" s="162"/>
      <c r="H360" s="163"/>
      <c r="I360" s="117" t="s">
        <v>333</v>
      </c>
      <c r="J360" s="116"/>
      <c r="K360" s="105"/>
      <c r="L360" s="105"/>
      <c r="M360" s="120"/>
      <c r="N360" s="121"/>
    </row>
    <row r="361" spans="1:14" s="95" customFormat="1" ht="24" customHeight="1" x14ac:dyDescent="0.2">
      <c r="A361" s="116" t="s">
        <v>271</v>
      </c>
      <c r="B361" s="168" t="s">
        <v>818</v>
      </c>
      <c r="C361" s="169"/>
      <c r="D361" s="169"/>
      <c r="E361" s="169"/>
      <c r="F361" s="169"/>
      <c r="G361" s="169"/>
      <c r="H361" s="170"/>
      <c r="I361" s="117" t="s">
        <v>538</v>
      </c>
      <c r="J361" s="116"/>
      <c r="K361" s="105"/>
      <c r="L361" s="105"/>
      <c r="M361" s="120"/>
      <c r="N361" s="121"/>
    </row>
    <row r="362" spans="1:14" s="95" customFormat="1" ht="12" x14ac:dyDescent="0.2">
      <c r="A362" s="116" t="s">
        <v>819</v>
      </c>
      <c r="B362" s="161" t="s">
        <v>820</v>
      </c>
      <c r="C362" s="162"/>
      <c r="D362" s="162"/>
      <c r="E362" s="162"/>
      <c r="F362" s="162"/>
      <c r="G362" s="162"/>
      <c r="H362" s="163"/>
      <c r="I362" s="117" t="s">
        <v>333</v>
      </c>
      <c r="J362" s="116"/>
      <c r="K362" s="105"/>
      <c r="L362" s="105"/>
      <c r="M362" s="120"/>
      <c r="N362" s="121"/>
    </row>
    <row r="363" spans="1:14" s="95" customFormat="1" ht="12" x14ac:dyDescent="0.2">
      <c r="A363" s="116" t="s">
        <v>821</v>
      </c>
      <c r="B363" s="161" t="s">
        <v>822</v>
      </c>
      <c r="C363" s="162"/>
      <c r="D363" s="162"/>
      <c r="E363" s="162"/>
      <c r="F363" s="162"/>
      <c r="G363" s="162"/>
      <c r="H363" s="163"/>
      <c r="I363" s="117" t="s">
        <v>333</v>
      </c>
      <c r="J363" s="116"/>
      <c r="K363" s="105"/>
      <c r="L363" s="105"/>
      <c r="M363" s="120"/>
      <c r="N363" s="121"/>
    </row>
    <row r="364" spans="1:14" s="95" customFormat="1" ht="12.75" thickBot="1" x14ac:dyDescent="0.25">
      <c r="A364" s="125" t="s">
        <v>823</v>
      </c>
      <c r="B364" s="164" t="s">
        <v>824</v>
      </c>
      <c r="C364" s="165"/>
      <c r="D364" s="165"/>
      <c r="E364" s="165"/>
      <c r="F364" s="165"/>
      <c r="G364" s="165"/>
      <c r="H364" s="166"/>
      <c r="I364" s="126" t="s">
        <v>333</v>
      </c>
      <c r="J364" s="125"/>
      <c r="K364" s="147"/>
      <c r="L364" s="147"/>
      <c r="M364" s="129"/>
      <c r="N364" s="130"/>
    </row>
    <row r="365" spans="1:14" x14ac:dyDescent="0.25">
      <c r="A365" s="148"/>
      <c r="B365" s="148"/>
    </row>
    <row r="366" spans="1:14" s="99" customFormat="1" ht="11.25" x14ac:dyDescent="0.2">
      <c r="A366" s="99" t="s">
        <v>305</v>
      </c>
    </row>
    <row r="367" spans="1:14" s="99" customFormat="1" ht="11.25" x14ac:dyDescent="0.2">
      <c r="A367" s="149" t="s">
        <v>825</v>
      </c>
    </row>
    <row r="368" spans="1:14" s="99" customFormat="1" ht="11.25" x14ac:dyDescent="0.2">
      <c r="A368" s="149" t="s">
        <v>826</v>
      </c>
    </row>
    <row r="369" spans="1:14" s="99" customFormat="1" ht="11.25" x14ac:dyDescent="0.2">
      <c r="A369" s="149" t="s">
        <v>827</v>
      </c>
    </row>
    <row r="370" spans="1:14" s="99" customFormat="1" ht="22.5" customHeight="1" x14ac:dyDescent="0.2">
      <c r="A370" s="167" t="s">
        <v>828</v>
      </c>
      <c r="B370" s="167"/>
      <c r="C370" s="167"/>
      <c r="D370" s="167"/>
      <c r="E370" s="167"/>
      <c r="F370" s="167"/>
      <c r="G370" s="167"/>
      <c r="H370" s="167"/>
      <c r="I370" s="167"/>
      <c r="J370" s="167"/>
      <c r="K370" s="167"/>
      <c r="L370" s="167"/>
      <c r="M370" s="167"/>
      <c r="N370" s="167"/>
    </row>
    <row r="371" spans="1:14" s="99" customFormat="1" ht="11.25" x14ac:dyDescent="0.2">
      <c r="A371" s="149" t="s">
        <v>829</v>
      </c>
    </row>
  </sheetData>
  <mergeCells count="364">
    <mergeCell ref="M2:N2"/>
    <mergeCell ref="A4:N4"/>
    <mergeCell ref="D6:G6"/>
    <mergeCell ref="D7:G7"/>
    <mergeCell ref="E9:H9"/>
    <mergeCell ref="I13:N13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B164:H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A232:N232"/>
    <mergeCell ref="B233:H233"/>
    <mergeCell ref="B234:H234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A283:A284"/>
    <mergeCell ref="B283:H284"/>
    <mergeCell ref="I283:I284"/>
    <mergeCell ref="J283:K283"/>
    <mergeCell ref="L283:M283"/>
    <mergeCell ref="N283:N284"/>
    <mergeCell ref="B277:H277"/>
    <mergeCell ref="B278:H278"/>
    <mergeCell ref="B279:H279"/>
    <mergeCell ref="B280:H280"/>
    <mergeCell ref="B281:H281"/>
    <mergeCell ref="A282:N282"/>
    <mergeCell ref="B291:H291"/>
    <mergeCell ref="B292:H292"/>
    <mergeCell ref="B293:H293"/>
    <mergeCell ref="B294:H294"/>
    <mergeCell ref="B295:H295"/>
    <mergeCell ref="B296:H296"/>
    <mergeCell ref="B285:H285"/>
    <mergeCell ref="A286:H286"/>
    <mergeCell ref="B287:H287"/>
    <mergeCell ref="B288:H288"/>
    <mergeCell ref="B289:H289"/>
    <mergeCell ref="B290:H290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63:H363"/>
    <mergeCell ref="B364:H364"/>
    <mergeCell ref="A370:N370"/>
    <mergeCell ref="B357:H357"/>
    <mergeCell ref="B358:H358"/>
    <mergeCell ref="B359:H359"/>
    <mergeCell ref="B360:H360"/>
    <mergeCell ref="B361:H361"/>
    <mergeCell ref="B362:H362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12б</vt:lpstr>
      <vt:lpstr>Лист1</vt:lpstr>
      <vt:lpstr>стр.1_5</vt:lpstr>
      <vt:lpstr>стр.1_5!Область_печати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2023-04-11T08:24:27Z</dcterms:modified>
</cp:coreProperties>
</file>